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FORMATOS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7" i="2" l="1"/>
  <c r="D227" i="2" s="1"/>
  <c r="B226" i="2"/>
  <c r="D189" i="2"/>
  <c r="D174" i="2"/>
  <c r="D175" i="2" s="1"/>
  <c r="D176" i="2" s="1"/>
  <c r="D177" i="2" s="1"/>
  <c r="D178" i="2" s="1"/>
  <c r="D173" i="2"/>
  <c r="D141" i="2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38" i="2"/>
  <c r="D139" i="2" s="1"/>
  <c r="D140" i="2" s="1"/>
  <c r="D133" i="2"/>
  <c r="D134" i="2" s="1"/>
  <c r="D126" i="2"/>
  <c r="D127" i="2" s="1"/>
  <c r="D128" i="2" s="1"/>
  <c r="D129" i="2" s="1"/>
  <c r="D60" i="2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44" i="2"/>
  <c r="D45" i="2" s="1"/>
  <c r="D46" i="2" s="1"/>
  <c r="D47" i="2" s="1"/>
  <c r="D48" i="2" s="1"/>
  <c r="D49" i="2" s="1"/>
  <c r="D50" i="2" s="1"/>
  <c r="D51" i="2" s="1"/>
  <c r="D36" i="2"/>
  <c r="D37" i="2" s="1"/>
  <c r="D38" i="2" s="1"/>
  <c r="D25" i="2"/>
  <c r="D26" i="2" s="1"/>
  <c r="D24" i="2"/>
  <c r="D11" i="2"/>
  <c r="D241" i="2" l="1"/>
  <c r="D52" i="2"/>
  <c r="D53" i="2" s="1"/>
  <c r="D54" i="2" s="1"/>
  <c r="D55" i="2" s="1"/>
  <c r="D56" i="2" s="1"/>
  <c r="D234" i="2"/>
  <c r="D99" i="2"/>
  <c r="B229" i="2"/>
  <c r="D226" i="2"/>
  <c r="D44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27" i="1"/>
  <c r="G26" i="1"/>
  <c r="G25" i="1"/>
  <c r="G24" i="1"/>
  <c r="G23" i="1"/>
  <c r="G22" i="1"/>
  <c r="G21" i="1"/>
  <c r="G20" i="1"/>
  <c r="D100" i="2" l="1"/>
  <c r="D101" i="2" s="1"/>
  <c r="D102" i="2" s="1"/>
  <c r="D235" i="2"/>
  <c r="I157" i="1"/>
  <c r="J157" i="1" s="1"/>
  <c r="I154" i="1"/>
  <c r="J154" i="1" s="1"/>
  <c r="B151" i="1"/>
  <c r="B156" i="1" s="1"/>
  <c r="B159" i="1" s="1"/>
  <c r="I149" i="1"/>
  <c r="J149" i="1" s="1"/>
  <c r="J142" i="1"/>
  <c r="I142" i="1"/>
  <c r="H142" i="1"/>
  <c r="J141" i="1"/>
  <c r="H124" i="1"/>
  <c r="J124" i="1" s="1"/>
  <c r="H123" i="1"/>
  <c r="J123" i="1" s="1"/>
  <c r="C122" i="1"/>
  <c r="H122" i="1" s="1"/>
  <c r="J122" i="1" s="1"/>
  <c r="H121" i="1"/>
  <c r="J121" i="1" s="1"/>
  <c r="H120" i="1"/>
  <c r="J120" i="1" s="1"/>
  <c r="H119" i="1"/>
  <c r="J119" i="1" s="1"/>
  <c r="H118" i="1"/>
  <c r="J118" i="1" s="1"/>
  <c r="H117" i="1"/>
  <c r="J117" i="1" s="1"/>
  <c r="H116" i="1"/>
  <c r="J116" i="1" s="1"/>
  <c r="H115" i="1"/>
  <c r="J115" i="1" s="1"/>
  <c r="H114" i="1"/>
  <c r="J114" i="1" s="1"/>
  <c r="H108" i="1"/>
  <c r="J108" i="1" s="1"/>
  <c r="J151" i="1" s="1"/>
  <c r="H104" i="1"/>
  <c r="J104" i="1" s="1"/>
  <c r="J103" i="1"/>
  <c r="J102" i="1"/>
  <c r="H101" i="1"/>
  <c r="J101" i="1" s="1"/>
  <c r="H100" i="1"/>
  <c r="J100" i="1" s="1"/>
  <c r="H99" i="1"/>
  <c r="J99" i="1" s="1"/>
  <c r="H98" i="1"/>
  <c r="J98" i="1" s="1"/>
  <c r="J150" i="1" s="1"/>
  <c r="H97" i="1"/>
  <c r="H88" i="1"/>
  <c r="H87" i="1"/>
  <c r="H71" i="1"/>
  <c r="D71" i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J62" i="1"/>
  <c r="I62" i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43" i="1"/>
  <c r="J43" i="1" s="1"/>
  <c r="I39" i="1"/>
  <c r="J39" i="1" s="1"/>
  <c r="I38" i="1"/>
  <c r="J38" i="1" s="1"/>
  <c r="I37" i="1"/>
  <c r="J37" i="1" s="1"/>
  <c r="I36" i="1"/>
  <c r="J36" i="1" s="1"/>
  <c r="I35" i="1"/>
  <c r="I34" i="1"/>
  <c r="J34" i="1" s="1"/>
  <c r="H28" i="1"/>
  <c r="D28" i="1"/>
  <c r="E88" i="1" s="1"/>
  <c r="I27" i="1"/>
  <c r="J27" i="1" s="1"/>
  <c r="I26" i="1"/>
  <c r="J26" i="1" s="1"/>
  <c r="I25" i="1"/>
  <c r="J25" i="1" s="1"/>
  <c r="J24" i="1"/>
  <c r="I23" i="1"/>
  <c r="J23" i="1" s="1"/>
  <c r="I22" i="1"/>
  <c r="J22" i="1" s="1"/>
  <c r="I21" i="1"/>
  <c r="J21" i="1" s="1"/>
  <c r="I20" i="1"/>
  <c r="D239" i="2" l="1"/>
  <c r="D103" i="2"/>
  <c r="D104" i="2" s="1"/>
  <c r="D105" i="2" s="1"/>
  <c r="D106" i="2" s="1"/>
  <c r="D107" i="2" s="1"/>
  <c r="D108" i="2" s="1"/>
  <c r="D109" i="2" s="1"/>
  <c r="D110" i="2" s="1"/>
  <c r="D111" i="2" s="1"/>
  <c r="D112" i="2" s="1"/>
  <c r="I97" i="1"/>
  <c r="I109" i="1" s="1"/>
  <c r="E74" i="1"/>
  <c r="J125" i="1"/>
  <c r="B125" i="1"/>
  <c r="I28" i="1"/>
  <c r="J160" i="1"/>
  <c r="I45" i="1"/>
  <c r="H83" i="1" s="1"/>
  <c r="H81" i="1"/>
  <c r="J71" i="1"/>
  <c r="E85" i="1"/>
  <c r="E84" i="1"/>
  <c r="I71" i="1"/>
  <c r="E89" i="1"/>
  <c r="J35" i="1"/>
  <c r="J45" i="1" s="1"/>
  <c r="I87" i="1"/>
  <c r="I88" i="1"/>
  <c r="J88" i="1" s="1"/>
  <c r="E87" i="1"/>
  <c r="J20" i="1"/>
  <c r="J28" i="1" s="1"/>
  <c r="J97" i="1"/>
  <c r="J109" i="1" s="1"/>
  <c r="H109" i="1"/>
  <c r="J152" i="1"/>
  <c r="D236" i="2" l="1"/>
  <c r="D113" i="2"/>
  <c r="D114" i="2" s="1"/>
  <c r="D115" i="2" s="1"/>
  <c r="D116" i="2" s="1"/>
  <c r="J162" i="1"/>
  <c r="E82" i="1"/>
  <c r="J82" i="1" s="1"/>
  <c r="E81" i="1"/>
  <c r="J87" i="1"/>
  <c r="H89" i="1"/>
  <c r="H90" i="1"/>
  <c r="H84" i="1"/>
  <c r="H85" i="1"/>
  <c r="I85" i="1"/>
  <c r="I90" i="1"/>
  <c r="I89" i="1"/>
  <c r="I84" i="1"/>
  <c r="I81" i="1"/>
  <c r="I83" i="1"/>
  <c r="J83" i="1" s="1"/>
  <c r="E90" i="1"/>
  <c r="J73" i="1"/>
  <c r="J130" i="1" s="1"/>
  <c r="D117" i="2" l="1"/>
  <c r="D118" i="2" s="1"/>
  <c r="D119" i="2" s="1"/>
  <c r="D120" i="2" s="1"/>
  <c r="D121" i="2" s="1"/>
  <c r="D240" i="2"/>
  <c r="J84" i="1"/>
  <c r="J85" i="1"/>
  <c r="I91" i="1"/>
  <c r="J89" i="1"/>
  <c r="J81" i="1"/>
  <c r="J90" i="1"/>
  <c r="E91" i="1"/>
  <c r="H91" i="1"/>
  <c r="J91" i="1" l="1"/>
  <c r="J127" i="1" s="1"/>
  <c r="J131" i="1" s="1"/>
  <c r="J132" i="1" s="1"/>
  <c r="J133" i="1" s="1"/>
  <c r="H137" i="1" l="1"/>
  <c r="I137" i="1"/>
  <c r="I138" i="1" s="1"/>
  <c r="H138" i="1" l="1"/>
  <c r="J137" i="1"/>
  <c r="J138" i="1" s="1"/>
  <c r="J145" i="1" s="1"/>
</calcChain>
</file>

<file path=xl/sharedStrings.xml><?xml version="1.0" encoding="utf-8"?>
<sst xmlns="http://schemas.openxmlformats.org/spreadsheetml/2006/main" count="396" uniqueCount="318">
  <si>
    <t>Analítico Original</t>
  </si>
  <si>
    <t xml:space="preserve"> </t>
  </si>
  <si>
    <t xml:space="preserve">                                   ANALÍTICO DE PRESUPUESTO 2021</t>
  </si>
  <si>
    <t xml:space="preserve">                                 CON BASE AL TABULADOR DE VIGENCIA 01-02-2021</t>
  </si>
  <si>
    <t>UNIVERSIDAD TECNOLÓGICA DE AGUASCALIENTES</t>
  </si>
  <si>
    <t>ETAPA DE CRECIMIENTO</t>
  </si>
  <si>
    <t>E</t>
  </si>
  <si>
    <t>TABULADOR Y ZONA ECONÓMICA</t>
  </si>
  <si>
    <t>B-II</t>
  </si>
  <si>
    <t>S U E L D O S</t>
  </si>
  <si>
    <t>PLANTILLA DE PERSONAL DE MANDOS SUPERIORES Y MEDIOS</t>
  </si>
  <si>
    <t>CATEGORÍA</t>
  </si>
  <si>
    <t>PLAZAS</t>
  </si>
  <si>
    <t>SUELDO MENSUAL UNITARIO</t>
  </si>
  <si>
    <t>COSTO  NÓMINA  MENSUAL</t>
  </si>
  <si>
    <t>COSTO TOTAL PERIODO Y COMPLEMENTO</t>
  </si>
  <si>
    <t>RECTOR</t>
  </si>
  <si>
    <t>SECRETARIO ACADÉMICO</t>
  </si>
  <si>
    <t>SECRETARIO DE VINCULACIÓN</t>
  </si>
  <si>
    <t>ABOGADO GENERAL</t>
  </si>
  <si>
    <t>CONTRALOR INTERNO</t>
  </si>
  <si>
    <t>DIRECTOR DE ÁREA</t>
  </si>
  <si>
    <t>SUBDIRECTOR DE ÁREA</t>
  </si>
  <si>
    <t>JEFE DE DEPARTAMENTO</t>
  </si>
  <si>
    <t>SUBTOTAL SUELDOS  MANDOS SUPERIORES Y MEDIOS</t>
  </si>
  <si>
    <t>PLANTILLA DE PERSONAL ACADÉMICO</t>
  </si>
  <si>
    <t>PROFESOR TITULAR  A</t>
  </si>
  <si>
    <t>PROFESOR TITULAR  B</t>
  </si>
  <si>
    <t>PROFESOR TITULAR  C</t>
  </si>
  <si>
    <t>PROFESOR ASOCIADO "A"</t>
  </si>
  <si>
    <t>PROFESOR ASOCIADO "B"</t>
  </si>
  <si>
    <t>PROFESOR ASOCIADO "C"</t>
  </si>
  <si>
    <t>TECNICO ACADÉMICO "A"</t>
  </si>
  <si>
    <t>TECNICO ACADÉMICO "B"</t>
  </si>
  <si>
    <t>TECNICO ACADÉMICO "C"</t>
  </si>
  <si>
    <t>PROFESOR DE ASIGNATURA "B" (H/S/M)</t>
  </si>
  <si>
    <t>SUBTOTAL PERSONAL ACADÉMICO</t>
  </si>
  <si>
    <t>PLANTILLA DE PERSONAL ADMINISTRATIVO Y SECRETARIAL</t>
  </si>
  <si>
    <t>COORDINADOR</t>
  </si>
  <si>
    <t>INVESTIGADOR ESPECIALIZADO</t>
  </si>
  <si>
    <t>INGENIERO EN SISTEMAS</t>
  </si>
  <si>
    <t>ABOGADO</t>
  </si>
  <si>
    <t>JEFE DE OFICINA</t>
  </si>
  <si>
    <t>TÉCNICO BIBLIOTECARIO</t>
  </si>
  <si>
    <t>TÉCNICO EN CONTABILIDAD</t>
  </si>
  <si>
    <t>ANALISTA ADMINISTRATIVO</t>
  </si>
  <si>
    <t>ENFERMERA</t>
  </si>
  <si>
    <t>TÉCNICO ESPECIALIZADO EN ELECTRÓNICA</t>
  </si>
  <si>
    <t>TÉCNICO ESPECIALIZADO EN MANTENIMIENTO</t>
  </si>
  <si>
    <t>CHOFER DEL RECTOR</t>
  </si>
  <si>
    <t>JEFE DE SERVICIOS DE MANTENIMIENTO</t>
  </si>
  <si>
    <t>CHOFER ADMINISTRATIVO</t>
  </si>
  <si>
    <t>ASISTENTE DE SERVICIOS DE MANTENIMIENTO</t>
  </si>
  <si>
    <t>SECRETARIA DE RECTOR</t>
  </si>
  <si>
    <t>SECRETARIA DE SECRETARIO</t>
  </si>
  <si>
    <t>SECRETARIA DE DIRECTOR DE ÁREA</t>
  </si>
  <si>
    <t>SECRETARIA DE SUBDIRECTOR DE ÁREA</t>
  </si>
  <si>
    <t>SECRETARIA DE JEFE DE DEPARTAMENTO</t>
  </si>
  <si>
    <t>SUBTOTAL ADMINISTRATIVO Y SECRETARIAL</t>
  </si>
  <si>
    <t>TOTAL SUELDOS</t>
  </si>
  <si>
    <t>P R E S T A C I O N E S</t>
  </si>
  <si>
    <t>PRESTACIONES LIGADAS AL SALARIO</t>
  </si>
  <si>
    <t>CONCEPTO</t>
  </si>
  <si>
    <t>BASE DE CÁLCULO</t>
  </si>
  <si>
    <t>MANDOS SUPERIORES Y MEDIOS</t>
  </si>
  <si>
    <t>ACADÉMICO</t>
  </si>
  <si>
    <t>ADMINISTRATIVO Y SECRETARIAL</t>
  </si>
  <si>
    <t>AGUINALDO</t>
  </si>
  <si>
    <t>40 DÍAS</t>
  </si>
  <si>
    <t>PRIMA VACACIONAL MANDOS SUPERIORES Y MEDIOS</t>
  </si>
  <si>
    <t>10 DÍAS</t>
  </si>
  <si>
    <t>PRIMA VACACIONAL ACADÉMICO Y ADMINISTRATIVO</t>
  </si>
  <si>
    <t>24 DÍAS</t>
  </si>
  <si>
    <t>SEGURIDAD SOCIAL (ART. 42, 75, 140 Y 199 LISSSTE)</t>
  </si>
  <si>
    <t>CESANTÍA EN EDAD AVANZADA (ART. 102 LISSSTE)</t>
  </si>
  <si>
    <t>CUOTA SOCIAL SALUD (ART. 42 LISSSTE)</t>
  </si>
  <si>
    <t>12.65 (*) No. PLAZAS (*) 12 MESES</t>
  </si>
  <si>
    <t>CUOTA SOCIAL CESANTÍA (ART. 102 LISSSTE)</t>
  </si>
  <si>
    <t>5.00 (*) No. PLAZAS (*) 12 MESES</t>
  </si>
  <si>
    <t>FOVISSSTE (ART. 193 LISSSTE)</t>
  </si>
  <si>
    <t>RETIRO (ART. 102 LISSSTE)</t>
  </si>
  <si>
    <t>TOTAL PRESTACIONES LIGADAS AL SALARIO</t>
  </si>
  <si>
    <t>PRESTACIONES NO LIGADAS AL SALARIO</t>
  </si>
  <si>
    <t>ZONA</t>
  </si>
  <si>
    <t>MONTO UNITARIO</t>
  </si>
  <si>
    <t>PERIODO</t>
  </si>
  <si>
    <t>DESPENSA (PLAZA)</t>
  </si>
  <si>
    <t>MENSUAL</t>
  </si>
  <si>
    <t>DESPENSA (HORAS HSM)</t>
  </si>
  <si>
    <t>MATERIAL DIDÁCTICO (TITULAR A)</t>
  </si>
  <si>
    <t>MATERIAL DIDÁCTICO (TITULAR B)</t>
  </si>
  <si>
    <t>MATERIAL DIDÁCTICO (TITULAR C)</t>
  </si>
  <si>
    <t>MATERIAL DIDÁCTICO (ASOCIADO  A)</t>
  </si>
  <si>
    <t>MATERIAL DIDÁCTICO (ASOCIADO  B)</t>
  </si>
  <si>
    <t>MATERIAL DIDÁCTICO (ASOCIADO  C)</t>
  </si>
  <si>
    <t>MATERIAL DIDÁCTICO (TÉCNICO ACADÉMICO  A)</t>
  </si>
  <si>
    <t>MATERIAL DIDÁCTICO (TÉCNICO ACADÉMICO  B)</t>
  </si>
  <si>
    <t>MATERIAL DIDÁCTICO (TÉCNICO ACADÉMICO  C)</t>
  </si>
  <si>
    <t>MATERIAL DIDÁCTICO (HORAS HSM)</t>
  </si>
  <si>
    <t>TOTAL PRESTACIONES NO LIGADAS AL SALARIO</t>
  </si>
  <si>
    <t>PRESTACIONES SOCIOECONÓMICAS</t>
  </si>
  <si>
    <t>CANTIDAD</t>
  </si>
  <si>
    <t>COSTO PARCIAL</t>
  </si>
  <si>
    <t>SERVICIOS DE GUARDERÍA</t>
  </si>
  <si>
    <t>CANASTILLAS DE MATERNIDAD</t>
  </si>
  <si>
    <t>ANUAL</t>
  </si>
  <si>
    <t>LENTES</t>
  </si>
  <si>
    <t>ÚTILES ESCOLARES</t>
  </si>
  <si>
    <t>IMPRESIÓN DE TESIS</t>
  </si>
  <si>
    <t>GASTOS DE SEPELIO</t>
  </si>
  <si>
    <t>APARATOS ORTOPÉDICOS, AUDITIVOS Y SILLAS DE RUEDAS</t>
  </si>
  <si>
    <t>VALE PARA LIBRO DEL DÍA DEL MAESTRO (PTC)</t>
  </si>
  <si>
    <t>VALE PARA LIBRO DEL DÍA DEL MAESTRO (HSM)</t>
  </si>
  <si>
    <t>ACTIVIDADES CULTURALES Y DEPORTIVAS</t>
  </si>
  <si>
    <t>FESTEJO DEL DÍA DE LAS MADRES</t>
  </si>
  <si>
    <t>TOTAL PRESTACIONES</t>
  </si>
  <si>
    <t>TOTAL SUELDOS (a)</t>
  </si>
  <si>
    <t>TOTAL PRESTACIONES (b)</t>
  </si>
  <si>
    <t>A. TOTAL SUELDOS Y PRESTACIONES (A=a+b))</t>
  </si>
  <si>
    <t>TOTAL CAPÍTULO 1000 (SERVICIOS PERSONALES)</t>
  </si>
  <si>
    <t>CAPÍTULO 1000 (SERVICIOS PERSONALES)</t>
  </si>
  <si>
    <t>FEDERAL</t>
  </si>
  <si>
    <t>ESTATAL</t>
  </si>
  <si>
    <t>TOTAL</t>
  </si>
  <si>
    <t>SUELDOS Y PRESTACIONES</t>
  </si>
  <si>
    <t>TOTAL DE CAPÍTULO 1000 (SERVICIOS PERSONALES)</t>
  </si>
  <si>
    <t>CAPÍTULOS 2000 Y 3000 (GASTOS DE OPERACIÓN)</t>
  </si>
  <si>
    <t>GASTOS DE OPERACIÓN</t>
  </si>
  <si>
    <t>TOTAL DE CAPÍTULOS 2000 Y 3000 (GASTOS DE OPERACIÓN)</t>
  </si>
  <si>
    <t>PRESUPUESTO TOTAL 2022</t>
  </si>
  <si>
    <t>TOTAL PRESUPUESTO</t>
  </si>
  <si>
    <t>HRS CLASE FRENTE A GRUPO</t>
  </si>
  <si>
    <t>HRS ADMINISTRATIVAS</t>
  </si>
  <si>
    <t>TOTAL GASTO</t>
  </si>
  <si>
    <t>HRS SEMANALES</t>
  </si>
  <si>
    <t>GASTO DE MAS</t>
  </si>
  <si>
    <t>NO. HORAS 100</t>
  </si>
  <si>
    <t>NO. HORAS 61.80</t>
  </si>
  <si>
    <t>NOMBRE/PUESTO</t>
  </si>
  <si>
    <t>JIMENEZ OCHO ANGEL DE JESUS</t>
  </si>
  <si>
    <t>SECRETARIAS</t>
  </si>
  <si>
    <t>SAN JOSE ZELEDON ANA MATILDE</t>
  </si>
  <si>
    <t>ESCALERA JIMENEZ JAIME</t>
  </si>
  <si>
    <t>ORGANO INTERNO DE CONTROL (INVESTIGADORA)</t>
  </si>
  <si>
    <t xml:space="preserve">MAGAÑA VAZQUEZ CHRISTOPHER </t>
  </si>
  <si>
    <t>ORGANO INTERNO DE CONTROL (Unidad Substanciadora y Resolutora)</t>
  </si>
  <si>
    <t>ARMENDARIZ VALENZUELA PEDRO ESTEBAN</t>
  </si>
  <si>
    <t>ORGANO INTERNO DE CONTROL (UNIDAD AUDITORA)</t>
  </si>
  <si>
    <t>ACOSTA GUARDADO PATRICIA VERONICA</t>
  </si>
  <si>
    <t>DIRECTORES</t>
  </si>
  <si>
    <t>BALDERAS ARRIAGA JUAN JOSE</t>
  </si>
  <si>
    <t>MARTINEZ OROPEZA MAURO</t>
  </si>
  <si>
    <t>RODRIGUEZ BELTRAN REBECA INES</t>
  </si>
  <si>
    <t>ZERMEÑO GUARDADO CLAUDIA ISABEL</t>
  </si>
  <si>
    <t>SILVA BARBA BERTHA ALICIA</t>
  </si>
  <si>
    <t>LANDEROS LOPEZ CESAR</t>
  </si>
  <si>
    <t>AUTORIZADO X CONSEJO</t>
  </si>
  <si>
    <t>SUBDIRECTORES</t>
  </si>
  <si>
    <t>CORTES MARTINEZ MARISOL</t>
  </si>
  <si>
    <t xml:space="preserve">MARTINEZ HERNANDEZ SANDRA LUZ </t>
  </si>
  <si>
    <t>SANCHEZ MUÑOZ JUANA ALICIA</t>
  </si>
  <si>
    <t>SANCHEZ PEREZ ALEJANDRO</t>
  </si>
  <si>
    <t>JEFES DE DEPTO</t>
  </si>
  <si>
    <t>ALANIS GARCIA KATIA MARIANA AIME</t>
  </si>
  <si>
    <t>ALONSO HERNANDEZ LIANISMARY</t>
  </si>
  <si>
    <t>ANAYA VARGAS MA. GUADALUPE</t>
  </si>
  <si>
    <t>CASTAÑEDA MORALES MA. ELENA</t>
  </si>
  <si>
    <t>CORDOVA CASILLAS MIGUEL ANGEL</t>
  </si>
  <si>
    <t>DE LIRA MORA RUTH</t>
  </si>
  <si>
    <t>FLORES MURILLO ANA LAURA</t>
  </si>
  <si>
    <t>HERRERA CASTAN MARLENE</t>
  </si>
  <si>
    <t>JIMENEZ VELAZQUEZ JUAN CARLOS</t>
  </si>
  <si>
    <t>MU ORIZAGA ARTURO JAVIER</t>
  </si>
  <si>
    <t>PARAMO DE JUAMBELZ LUZ DEL CARMEN</t>
  </si>
  <si>
    <t>RAMOS RODRIGUEZ ROSA ISELA</t>
  </si>
  <si>
    <t>VAZQUEZ MARTINEZ ENRIQUE</t>
  </si>
  <si>
    <t>ZAMORA ESTRADA MONICA PATRICIA</t>
  </si>
  <si>
    <t>PROF. TIEMPO COMPLETO</t>
  </si>
  <si>
    <t>ACOSTA GONZALEZ YANID</t>
  </si>
  <si>
    <t>AGUIRRE TELLEZ WENDY MIRIAM</t>
  </si>
  <si>
    <t>ARELLANO BAEZ DAVID REFUGIO</t>
  </si>
  <si>
    <t>ARENAS CHAVEZ LUIS FERNANDO</t>
  </si>
  <si>
    <t>ARRIAGA MORENO ISAAC</t>
  </si>
  <si>
    <t>AVELAR SALDIVAR MARCO ANTONIO</t>
  </si>
  <si>
    <t>BRAVO AHUJA ROTH VICTORIA DEL CARMEN</t>
  </si>
  <si>
    <t>BRIANZA GORDILLO GERARDO</t>
  </si>
  <si>
    <t>CASTILLO ZARATE MA. ALICIA</t>
  </si>
  <si>
    <t>CORNEJO CASTAÑEDA JUAN CARLOS</t>
  </si>
  <si>
    <t>CORTES DOMINGUEZ LUIS</t>
  </si>
  <si>
    <t>CRUZ CORDERO TERESA</t>
  </si>
  <si>
    <t>CRUZ RANGEL MARIA DEL CARMEN</t>
  </si>
  <si>
    <t>DE LA ROSA LOERA LILLIAN PATRICIA</t>
  </si>
  <si>
    <t>DELGADO GOMEZ GILBERTO</t>
  </si>
  <si>
    <t>DIAZ PALACIOS ANTONIO</t>
  </si>
  <si>
    <t>DURAN PEREZ OSCAR ADAN</t>
  </si>
  <si>
    <t>ESTRADA NAVARRETE JORGE MANUEL</t>
  </si>
  <si>
    <t>FLORES MARCOS MATILDE JESUS</t>
  </si>
  <si>
    <t>FLORES SANCHEZ ELDA</t>
  </si>
  <si>
    <t>FRAGOSO RUIZ CINDY LILIANA</t>
  </si>
  <si>
    <t>FRANCO ZESATI ROBERTO EZEQUIEL</t>
  </si>
  <si>
    <t>GASPAR ORTEGA ANA JAZMIN</t>
  </si>
  <si>
    <t>GONZALEZ ESPARZA  GUILLERMO</t>
  </si>
  <si>
    <t>GONZALEZ RAMIREZ MONICA</t>
  </si>
  <si>
    <t>GUADARRAMA VILLICAÑA ADRIAN ALEJANDRO</t>
  </si>
  <si>
    <t>GUTIERREZ ARENAS HECTOR JAVIER</t>
  </si>
  <si>
    <t>HERNANDEZ CHESSANI DAVID</t>
  </si>
  <si>
    <t>HERNANDEZ DE LIRA MA. ANTONIETA</t>
  </si>
  <si>
    <t>HERNANDEZ MATA OLAYA ANDREA</t>
  </si>
  <si>
    <t>HERRERA PEREZ GUADALUPE ALEJANDRA</t>
  </si>
  <si>
    <t>HERRERA PIAD LUIS ALEJANDRO</t>
  </si>
  <si>
    <t>LEOS ESPARZA RICARDO</t>
  </si>
  <si>
    <t>LLAMAS MARTINEZ ABRIL ARELI</t>
  </si>
  <si>
    <t>LUEVANO AGUILAR JUDITH ELIZABETH</t>
  </si>
  <si>
    <t>MACIAS SANCHEZ JESUS DAVID</t>
  </si>
  <si>
    <t>MARTINEZ VALADEZ KELLY CAROLINA</t>
  </si>
  <si>
    <t>MOAR HUERTA ANA MONTSERRAT</t>
  </si>
  <si>
    <t>MORENO NUNGARAY MARIA CECILIA</t>
  </si>
  <si>
    <t>MUÑOZ ESPARZA CLAUDIA VERONICA</t>
  </si>
  <si>
    <t>OJEDA ESCOTO PEDRO AGUSTIN</t>
  </si>
  <si>
    <t>RAMIREZ RODRIGUEZ JUDITH ESPERANZA</t>
  </si>
  <si>
    <t>REYES MALANCHE JOSUE AUGUSTO</t>
  </si>
  <si>
    <t>RODRIGUEZ ARAMBULA JOSE DEL REFUGIO</t>
  </si>
  <si>
    <t>RODRIGUEZ GONZALEZ CHRISTIAN IRVING ENRIQUE</t>
  </si>
  <si>
    <t>RODRIGUEZ PALOMINO MARIA GUADALUPE</t>
  </si>
  <si>
    <t>RODRIGUEZ REYES MIGUEL ANGEL</t>
  </si>
  <si>
    <t>ROMERO MERCADO GRACIELA</t>
  </si>
  <si>
    <t>ROMO GUTIERREZ JORGE HUMBERTO</t>
  </si>
  <si>
    <t>ROMO VELAZQUEZ MA ARCELIA DEL SOCORRO</t>
  </si>
  <si>
    <t>ROQUE COVARRUBIAS RICARDO ISRAEL</t>
  </si>
  <si>
    <t>RUVALCABA ALONSO ALBERTO</t>
  </si>
  <si>
    <t>SALAS DOMINGUEZ MARIO IVAN</t>
  </si>
  <si>
    <t>SALAZAR GUTIERREZ MARIA EUGENIA</t>
  </si>
  <si>
    <t>SANDOVAL NUÑEZ JUAN ENRIQUE</t>
  </si>
  <si>
    <t>SEGURA GONZALEZ MA. CECILIA</t>
  </si>
  <si>
    <t>TORRES ROJAS FRANCISCO JAVIER</t>
  </si>
  <si>
    <t>TRUJILLO SILVA FRANCISCO JAVIER</t>
  </si>
  <si>
    <t>VAZQUEZ GONZALEZ SERGIO</t>
  </si>
  <si>
    <t>VAZQUEZ HERNANDEZ PATRICIA</t>
  </si>
  <si>
    <t>VELAZQUEZ GONZALEZ FELIPE DE JESUS</t>
  </si>
  <si>
    <t>VILLA MARTINEZ FERNANDO ALEJANDRO</t>
  </si>
  <si>
    <t>ZAMARRIPA MUÑOZ MIGUEL ANGEL</t>
  </si>
  <si>
    <t>BARBA TORRES JOSE DEL REFUGIO</t>
  </si>
  <si>
    <t>DE LEON DIAZ DE LEON RAMON</t>
  </si>
  <si>
    <t>GARCIA LOPEZ JUAN CARLOS</t>
  </si>
  <si>
    <t>LOZOYA RAMOS MARIELA NOHEMI</t>
  </si>
  <si>
    <t>PACHECO REGALADO LUIS ADOLFO</t>
  </si>
  <si>
    <t>INV. ESPECIALIZADO</t>
  </si>
  <si>
    <t>DELGADO COMON ARTURO</t>
  </si>
  <si>
    <t>FLORES REYES CLAUDIA MAGDALENA</t>
  </si>
  <si>
    <t>HUIZAR HERNANDEZ MARISSA</t>
  </si>
  <si>
    <t>ALVARADO ESQUIVEL CECILIA</t>
  </si>
  <si>
    <t>BRISEÑO SILVA MARIA DEL REFUGIO</t>
  </si>
  <si>
    <t>CUEVAS RANGEL MARICELA</t>
  </si>
  <si>
    <t>GONZALEZ GARCIA RAFAEL ALEJANDRO</t>
  </si>
  <si>
    <t>GONZALEZ GUERRERO JUAN CARLOS</t>
  </si>
  <si>
    <t>IBARRA MUÑOZ NORA PATRICIA</t>
  </si>
  <si>
    <t>LARA RODRIGUEZ OLGA</t>
  </si>
  <si>
    <t>LOPEZ ARGANIS MARIA DE LOURDES</t>
  </si>
  <si>
    <t>LOPEZ RODRIGUEZ MARTHA CECILIA</t>
  </si>
  <si>
    <t>LUGO GOMEZ RUBEN</t>
  </si>
  <si>
    <t>MUNGUIA VELASCO CLAUDIA ELENA</t>
  </si>
  <si>
    <t>NUÑEZ GONZALEZ MARIA GUADALUPE</t>
  </si>
  <si>
    <t>REYES DELGADILLO FERMIN</t>
  </si>
  <si>
    <t>RODRIGUEZ GOMEZ EDGAR ARTURO</t>
  </si>
  <si>
    <t>ROJAS GONZALEZ LETICIA</t>
  </si>
  <si>
    <t>SEGURA GONZALEZ MARIA ISABEL</t>
  </si>
  <si>
    <t>SOSA JIMENEZ OBED ELIUD</t>
  </si>
  <si>
    <t>TAVAREZ CASTILLO JUAN CARLOS</t>
  </si>
  <si>
    <t>VAZQUEZ COLMENERO YOLANDA</t>
  </si>
  <si>
    <t>VELEZ INFANTE ARTURO</t>
  </si>
  <si>
    <t>ZUÑIGA RAMOS NOEMI</t>
  </si>
  <si>
    <t>ENCARGADO DE TALLER</t>
  </si>
  <si>
    <t>YA NO AHÍ PLAZAS</t>
  </si>
  <si>
    <t>SRIA DE RECTORIA</t>
  </si>
  <si>
    <t>MEDINA MARTINEZ NANCY</t>
  </si>
  <si>
    <t>SRIA DE SECRETARIO</t>
  </si>
  <si>
    <t>ORTIZ LARA MARTHA ELENA</t>
  </si>
  <si>
    <t>SRIA DE DIRECTOR</t>
  </si>
  <si>
    <t>AGUILAR HERNANDEZ ELIZABETH</t>
  </si>
  <si>
    <t>HERNANDEZ DELGADILLO VERONICA</t>
  </si>
  <si>
    <t>LIZARAN LEOS MARTINA</t>
  </si>
  <si>
    <t>LOPEZ MUÑOZ CLAUDIA CECILIA</t>
  </si>
  <si>
    <t>LUEVANO AGUILAR MIRIAM</t>
  </si>
  <si>
    <t>NUÑEZ HERNANDEZ CLAUDIA HELENA</t>
  </si>
  <si>
    <t>PAREDES TERESA AIDA</t>
  </si>
  <si>
    <t>SRIA DE SUBDIRECTOR</t>
  </si>
  <si>
    <t>SRIA JEFE DE DEPTO</t>
  </si>
  <si>
    <t>DIAZ RESENDIZ MARTHA CRISTINA</t>
  </si>
  <si>
    <t>ORTIZ ROMO LETICIA</t>
  </si>
  <si>
    <t>GARZA PANTOJA GONZALO</t>
  </si>
  <si>
    <t>RAMIREZ ROSALES PATRICIA</t>
  </si>
  <si>
    <t>TECNICO BIBLIOTECARIO</t>
  </si>
  <si>
    <t>ANAYA IBARRA LAURA YADIRA</t>
  </si>
  <si>
    <t>VELEZ ALCALA VICTOR HUGO</t>
  </si>
  <si>
    <t>TEC EN CONTABILIDAD</t>
  </si>
  <si>
    <t>TEC ESP EN MTTO</t>
  </si>
  <si>
    <t>TEC. ESP. EN ELECTRONICA</t>
  </si>
  <si>
    <t>LOPEZ MARTINEZ EDGAR ROBERTO</t>
  </si>
  <si>
    <t>SANDOVAL VICTOR ULISES</t>
  </si>
  <si>
    <t>CHOFER DE RECTORIA</t>
  </si>
  <si>
    <t>ASISTENTE DE SERVS DE MTTO</t>
  </si>
  <si>
    <t>hombres</t>
  </si>
  <si>
    <t>mujeres</t>
  </si>
  <si>
    <t>HERNANDEZ DUQUE DELGADILLO GUILLERMO</t>
  </si>
  <si>
    <t>SOSA VAZQUEZ LIDIA PATRICIA</t>
  </si>
  <si>
    <t>NAJERA NAJERA SERGIO</t>
  </si>
  <si>
    <t>PIZAÑA FLORES LUIS ADRIAN</t>
  </si>
  <si>
    <t>SANCHEZ RANDY NOE</t>
  </si>
  <si>
    <t>TORREZ MUÑOZ JUAN ANTONIO</t>
  </si>
  <si>
    <t>MORENO ALVARADO GABRIEL</t>
  </si>
  <si>
    <t>RODRIGUEZ GALICIA JORGE IVAN</t>
  </si>
  <si>
    <t>UDAVE DIAZ MARIA DE LOURDES</t>
  </si>
  <si>
    <t>MIRANDA HERMOSILLO ISAY ESLI</t>
  </si>
  <si>
    <t>matto</t>
  </si>
  <si>
    <t>SG</t>
  </si>
  <si>
    <t>CONTROL ESCOLAR</t>
  </si>
  <si>
    <t>RECTORIA</t>
  </si>
  <si>
    <t>PROMOCION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</si>
</sst>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_-;\-&quot;$&quot;* #,##0.00_-;_-&quot;$&quot;* &quot;-&quot;??_-;_-@"/>
    <numFmt numFmtId="165" formatCode="0.000%"/>
    <numFmt numFmtId="166" formatCode="_-&quot;$&quot;* #,##0_-;\-&quot;$&quot;* #,##0_-;_-&quot;$&quot;* &quot;-&quot;??_-;_-@"/>
    <numFmt numFmtId="167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entury Gothic"/>
      <family val="2"/>
    </font>
    <font>
      <sz val="11"/>
      <name val="Calibri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b/>
      <i/>
      <sz val="14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2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3"/>
      <color rgb="FF000000"/>
      <name val="Arial"/>
      <family val="2"/>
    </font>
    <font>
      <b/>
      <sz val="13"/>
      <color rgb="FF000000"/>
      <name val="Arial"/>
      <family val="2"/>
    </font>
    <font>
      <b/>
      <sz val="12"/>
      <name val="Calibri"/>
      <family val="2"/>
    </font>
    <font>
      <sz val="10"/>
      <color rgb="FF0F243E"/>
      <name val="Arial"/>
      <family val="2"/>
    </font>
    <font>
      <b/>
      <sz val="8"/>
      <color rgb="FF0F243E"/>
      <name val="Arial"/>
      <family val="2"/>
    </font>
    <font>
      <sz val="8"/>
      <color rgb="FF0F243E"/>
      <name val="Arial"/>
      <family val="2"/>
    </font>
    <font>
      <sz val="6"/>
      <color rgb="FF0F243E"/>
      <name val="Arial"/>
      <family val="2"/>
    </font>
    <font>
      <sz val="8"/>
      <color rgb="FFDA9694"/>
      <name val="Arial"/>
      <family val="2"/>
    </font>
    <font>
      <b/>
      <sz val="6"/>
      <color rgb="FF0F243E"/>
      <name val="Arial"/>
      <family val="2"/>
    </font>
    <font>
      <sz val="7"/>
      <color rgb="FF0F243E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BFBFBF"/>
        <bgColor rgb="FFBFBFBF"/>
      </patternFill>
    </fill>
    <fill>
      <patternFill patternType="solid">
        <fgColor rgb="FFC5E0B3"/>
        <bgColor rgb="FFC5E0B3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ADB9CA"/>
        <bgColor rgb="FFADB9CA"/>
      </patternFill>
    </fill>
    <fill>
      <patternFill patternType="solid">
        <fgColor rgb="FFAEAAA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BD97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990000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/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/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double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95">
    <xf numFmtId="0" fontId="0" fillId="0" borderId="0" xfId="0"/>
    <xf numFmtId="0" fontId="3" fillId="0" borderId="0" xfId="2" applyFont="1" applyFill="1" applyBorder="1" applyAlignment="1"/>
    <xf numFmtId="0" fontId="3" fillId="0" borderId="0" xfId="2" applyFont="1" applyFill="1" applyBorder="1" applyAlignment="1"/>
    <xf numFmtId="0" fontId="6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vertical="center"/>
    </xf>
    <xf numFmtId="0" fontId="9" fillId="0" borderId="0" xfId="2" applyFont="1" applyFill="1" applyBorder="1"/>
    <xf numFmtId="0" fontId="10" fillId="0" borderId="0" xfId="2" applyFont="1" applyFill="1" applyBorder="1"/>
    <xf numFmtId="0" fontId="9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2" fillId="0" borderId="0" xfId="2" applyFont="1" applyFill="1" applyBorder="1"/>
    <xf numFmtId="0" fontId="13" fillId="0" borderId="0" xfId="2" applyFont="1" applyFill="1" applyBorder="1"/>
    <xf numFmtId="0" fontId="3" fillId="0" borderId="0" xfId="2" applyFont="1" applyFill="1" applyBorder="1"/>
    <xf numFmtId="0" fontId="5" fillId="0" borderId="2" xfId="2" applyFont="1" applyFill="1" applyBorder="1"/>
    <xf numFmtId="0" fontId="8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5" fillId="0" borderId="4" xfId="2" applyFont="1" applyFill="1" applyBorder="1"/>
    <xf numFmtId="0" fontId="11" fillId="4" borderId="6" xfId="2" applyFont="1" applyFill="1" applyBorder="1" applyAlignment="1">
      <alignment horizontal="center" wrapText="1"/>
    </xf>
    <xf numFmtId="0" fontId="15" fillId="4" borderId="7" xfId="2" applyFont="1" applyFill="1" applyBorder="1" applyAlignment="1">
      <alignment horizontal="center" wrapText="1"/>
    </xf>
    <xf numFmtId="164" fontId="16" fillId="0" borderId="11" xfId="2" applyNumberFormat="1" applyFont="1" applyFill="1" applyBorder="1"/>
    <xf numFmtId="164" fontId="17" fillId="0" borderId="12" xfId="2" applyNumberFormat="1" applyFont="1" applyFill="1" applyBorder="1"/>
    <xf numFmtId="164" fontId="18" fillId="0" borderId="0" xfId="2" applyNumberFormat="1" applyFont="1" applyFill="1" applyBorder="1"/>
    <xf numFmtId="164" fontId="16" fillId="0" borderId="16" xfId="2" applyNumberFormat="1" applyFont="1" applyFill="1" applyBorder="1"/>
    <xf numFmtId="0" fontId="5" fillId="0" borderId="18" xfId="2" applyFont="1" applyFill="1" applyBorder="1"/>
    <xf numFmtId="164" fontId="16" fillId="0" borderId="20" xfId="2" applyNumberFormat="1" applyFont="1" applyFill="1" applyBorder="1"/>
    <xf numFmtId="164" fontId="17" fillId="0" borderId="20" xfId="2" applyNumberFormat="1" applyFont="1" applyFill="1" applyBorder="1"/>
    <xf numFmtId="164" fontId="11" fillId="4" borderId="21" xfId="2" applyNumberFormat="1" applyFont="1" applyFill="1" applyBorder="1" applyAlignment="1">
      <alignment horizontal="center" vertical="center"/>
    </xf>
    <xf numFmtId="164" fontId="15" fillId="4" borderId="21" xfId="2" applyNumberFormat="1" applyFont="1" applyFill="1" applyBorder="1" applyAlignment="1">
      <alignment horizontal="center" vertical="center"/>
    </xf>
    <xf numFmtId="164" fontId="16" fillId="0" borderId="10" xfId="0" applyNumberFormat="1" applyFont="1" applyFill="1" applyBorder="1"/>
    <xf numFmtId="164" fontId="16" fillId="0" borderId="10" xfId="2" applyNumberFormat="1" applyFont="1" applyFill="1" applyBorder="1"/>
    <xf numFmtId="164" fontId="17" fillId="0" borderId="22" xfId="2" applyNumberFormat="1" applyFont="1" applyFill="1" applyBorder="1"/>
    <xf numFmtId="0" fontId="5" fillId="0" borderId="24" xfId="2" applyFont="1" applyFill="1" applyBorder="1"/>
    <xf numFmtId="1" fontId="16" fillId="0" borderId="25" xfId="2" applyNumberFormat="1" applyFont="1" applyFill="1" applyBorder="1" applyAlignment="1">
      <alignment horizontal="center"/>
    </xf>
    <xf numFmtId="164" fontId="16" fillId="0" borderId="25" xfId="2" applyNumberFormat="1" applyFont="1" applyFill="1" applyBorder="1"/>
    <xf numFmtId="164" fontId="17" fillId="0" borderId="26" xfId="2" applyNumberFormat="1" applyFont="1" applyFill="1" applyBorder="1"/>
    <xf numFmtId="164" fontId="17" fillId="0" borderId="27" xfId="2" applyNumberFormat="1" applyFont="1" applyFill="1" applyBorder="1"/>
    <xf numFmtId="164" fontId="16" fillId="0" borderId="30" xfId="2" applyNumberFormat="1" applyFont="1" applyFill="1" applyBorder="1"/>
    <xf numFmtId="164" fontId="16" fillId="0" borderId="21" xfId="2" applyNumberFormat="1" applyFont="1" applyFill="1" applyBorder="1"/>
    <xf numFmtId="164" fontId="17" fillId="0" borderId="31" xfId="2" applyNumberFormat="1" applyFont="1" applyFill="1" applyBorder="1"/>
    <xf numFmtId="164" fontId="11" fillId="4" borderId="6" xfId="2" applyNumberFormat="1" applyFont="1" applyFill="1" applyBorder="1" applyAlignment="1">
      <alignment horizontal="center"/>
    </xf>
    <xf numFmtId="164" fontId="15" fillId="4" borderId="6" xfId="2" applyNumberFormat="1" applyFont="1" applyFill="1" applyBorder="1" applyAlignment="1">
      <alignment horizontal="center"/>
    </xf>
    <xf numFmtId="1" fontId="3" fillId="0" borderId="0" xfId="2" applyNumberFormat="1" applyFont="1" applyFill="1" applyBorder="1" applyAlignment="1"/>
    <xf numFmtId="0" fontId="15" fillId="4" borderId="6" xfId="2" applyFont="1" applyFill="1" applyBorder="1" applyAlignment="1">
      <alignment horizontal="center" wrapText="1"/>
    </xf>
    <xf numFmtId="164" fontId="16" fillId="0" borderId="33" xfId="2" applyNumberFormat="1" applyFont="1" applyFill="1" applyBorder="1"/>
    <xf numFmtId="164" fontId="17" fillId="0" borderId="34" xfId="2" applyNumberFormat="1" applyFont="1" applyFill="1" applyBorder="1"/>
    <xf numFmtId="164" fontId="11" fillId="4" borderId="5" xfId="2" applyNumberFormat="1" applyFont="1" applyFill="1" applyBorder="1" applyAlignment="1"/>
    <xf numFmtId="164" fontId="15" fillId="4" borderId="7" xfId="2" applyNumberFormat="1" applyFont="1" applyFill="1" applyBorder="1" applyAlignment="1">
      <alignment horizontal="center"/>
    </xf>
    <xf numFmtId="164" fontId="15" fillId="4" borderId="3" xfId="2" applyNumberFormat="1" applyFont="1" applyFill="1" applyBorder="1"/>
    <xf numFmtId="0" fontId="15" fillId="5" borderId="6" xfId="2" applyFont="1" applyFill="1" applyBorder="1" applyAlignment="1">
      <alignment horizontal="center" vertical="center" wrapText="1"/>
    </xf>
    <xf numFmtId="0" fontId="15" fillId="5" borderId="7" xfId="2" applyFont="1" applyFill="1" applyBorder="1" applyAlignment="1">
      <alignment horizontal="center" vertical="center" wrapText="1"/>
    </xf>
    <xf numFmtId="0" fontId="16" fillId="0" borderId="35" xfId="2" applyFont="1" applyFill="1" applyBorder="1" applyAlignment="1">
      <alignment horizontal="center" vertical="center"/>
    </xf>
    <xf numFmtId="164" fontId="16" fillId="0" borderId="35" xfId="2" applyNumberFormat="1" applyFont="1" applyFill="1" applyBorder="1" applyAlignment="1">
      <alignment vertical="center"/>
    </xf>
    <xf numFmtId="164" fontId="17" fillId="0" borderId="35" xfId="2" applyNumberFormat="1" applyFont="1" applyFill="1" applyBorder="1" applyAlignment="1">
      <alignment vertical="center"/>
    </xf>
    <xf numFmtId="164" fontId="18" fillId="0" borderId="0" xfId="2" applyNumberFormat="1" applyFont="1" applyFill="1" applyBorder="1" applyAlignment="1">
      <alignment vertical="center"/>
    </xf>
    <xf numFmtId="0" fontId="16" fillId="0" borderId="16" xfId="2" applyFont="1" applyFill="1" applyBorder="1" applyAlignment="1">
      <alignment horizontal="center" vertical="center"/>
    </xf>
    <xf numFmtId="164" fontId="16" fillId="0" borderId="16" xfId="2" applyNumberFormat="1" applyFont="1" applyFill="1" applyBorder="1" applyAlignment="1">
      <alignment vertical="center"/>
    </xf>
    <xf numFmtId="164" fontId="17" fillId="0" borderId="16" xfId="2" applyNumberFormat="1" applyFont="1" applyFill="1" applyBorder="1" applyAlignment="1">
      <alignment vertical="center"/>
    </xf>
    <xf numFmtId="10" fontId="3" fillId="0" borderId="16" xfId="2" applyNumberFormat="1" applyFont="1" applyFill="1" applyBorder="1" applyAlignment="1">
      <alignment horizontal="center" vertical="center"/>
    </xf>
    <xf numFmtId="44" fontId="3" fillId="0" borderId="0" xfId="2" applyNumberFormat="1" applyFont="1" applyFill="1" applyBorder="1" applyAlignment="1"/>
    <xf numFmtId="165" fontId="3" fillId="0" borderId="16" xfId="2" applyNumberFormat="1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left" vertical="center"/>
    </xf>
    <xf numFmtId="0" fontId="5" fillId="0" borderId="14" xfId="2" applyFont="1" applyFill="1" applyBorder="1"/>
    <xf numFmtId="0" fontId="16" fillId="0" borderId="16" xfId="2" applyFont="1" applyFill="1" applyBorder="1" applyAlignment="1">
      <alignment horizontal="center" vertical="center" wrapText="1"/>
    </xf>
    <xf numFmtId="9" fontId="3" fillId="0" borderId="16" xfId="2" applyNumberFormat="1" applyFont="1" applyFill="1" applyBorder="1" applyAlignment="1">
      <alignment horizontal="center" vertical="center"/>
    </xf>
    <xf numFmtId="9" fontId="3" fillId="0" borderId="20" xfId="2" applyNumberFormat="1" applyFont="1" applyFill="1" applyBorder="1" applyAlignment="1">
      <alignment horizontal="center" vertical="center"/>
    </xf>
    <xf numFmtId="164" fontId="16" fillId="0" borderId="20" xfId="2" applyNumberFormat="1" applyFont="1" applyFill="1" applyBorder="1" applyAlignment="1">
      <alignment vertical="center"/>
    </xf>
    <xf numFmtId="164" fontId="17" fillId="0" borderId="20" xfId="2" applyNumberFormat="1" applyFont="1" applyFill="1" applyBorder="1" applyAlignment="1">
      <alignment vertical="center"/>
    </xf>
    <xf numFmtId="0" fontId="5" fillId="0" borderId="29" xfId="2" applyFont="1" applyFill="1" applyBorder="1"/>
    <xf numFmtId="0" fontId="5" fillId="0" borderId="30" xfId="2" applyFont="1" applyFill="1" applyBorder="1"/>
    <xf numFmtId="164" fontId="11" fillId="5" borderId="21" xfId="2" applyNumberFormat="1" applyFont="1" applyFill="1" applyBorder="1" applyAlignment="1">
      <alignment vertical="center"/>
    </xf>
    <xf numFmtId="164" fontId="15" fillId="5" borderId="21" xfId="2" applyNumberFormat="1" applyFont="1" applyFill="1" applyBorder="1" applyAlignment="1">
      <alignment vertical="center"/>
    </xf>
    <xf numFmtId="0" fontId="15" fillId="5" borderId="36" xfId="2" applyFont="1" applyFill="1" applyBorder="1" applyAlignment="1">
      <alignment horizontal="center" vertical="center"/>
    </xf>
    <xf numFmtId="0" fontId="15" fillId="5" borderId="6" xfId="2" applyFont="1" applyFill="1" applyBorder="1" applyAlignment="1">
      <alignment horizontal="center" vertical="center"/>
    </xf>
    <xf numFmtId="0" fontId="15" fillId="5" borderId="0" xfId="2" applyFont="1" applyFill="1" applyBorder="1" applyAlignment="1">
      <alignment horizontal="center" vertical="center" wrapText="1"/>
    </xf>
    <xf numFmtId="0" fontId="16" fillId="0" borderId="37" xfId="2" applyFont="1" applyFill="1" applyBorder="1"/>
    <xf numFmtId="0" fontId="16" fillId="0" borderId="35" xfId="2" applyFont="1" applyFill="1" applyBorder="1" applyAlignment="1">
      <alignment horizontal="center"/>
    </xf>
    <xf numFmtId="2" fontId="16" fillId="0" borderId="35" xfId="2" applyNumberFormat="1" applyFont="1" applyFill="1" applyBorder="1" applyAlignment="1">
      <alignment horizontal="center"/>
    </xf>
    <xf numFmtId="164" fontId="16" fillId="0" borderId="35" xfId="2" applyNumberFormat="1" applyFont="1" applyFill="1" applyBorder="1"/>
    <xf numFmtId="164" fontId="16" fillId="0" borderId="38" xfId="2" applyNumberFormat="1" applyFont="1" applyFill="1" applyBorder="1"/>
    <xf numFmtId="0" fontId="16" fillId="0" borderId="39" xfId="2" applyFont="1" applyFill="1" applyBorder="1"/>
    <xf numFmtId="2" fontId="16" fillId="0" borderId="16" xfId="2" applyNumberFormat="1" applyFont="1" applyFill="1" applyBorder="1" applyAlignment="1">
      <alignment horizontal="center"/>
    </xf>
    <xf numFmtId="0" fontId="16" fillId="0" borderId="16" xfId="2" applyFont="1" applyFill="1" applyBorder="1" applyAlignment="1">
      <alignment horizontal="center"/>
    </xf>
    <xf numFmtId="164" fontId="16" fillId="0" borderId="27" xfId="2" applyNumberFormat="1" applyFont="1" applyFill="1" applyBorder="1"/>
    <xf numFmtId="164" fontId="16" fillId="6" borderId="16" xfId="2" applyNumberFormat="1" applyFont="1" applyFill="1" applyBorder="1"/>
    <xf numFmtId="2" fontId="16" fillId="0" borderId="33" xfId="2" applyNumberFormat="1" applyFont="1" applyFill="1" applyBorder="1" applyAlignment="1">
      <alignment horizontal="center"/>
    </xf>
    <xf numFmtId="164" fontId="16" fillId="0" borderId="34" xfId="2" applyNumberFormat="1" applyFont="1" applyFill="1" applyBorder="1"/>
    <xf numFmtId="0" fontId="16" fillId="0" borderId="40" xfId="2" applyFont="1" applyFill="1" applyBorder="1"/>
    <xf numFmtId="2" fontId="16" fillId="0" borderId="20" xfId="2" applyNumberFormat="1" applyFont="1" applyFill="1" applyBorder="1" applyAlignment="1">
      <alignment horizontal="center"/>
    </xf>
    <xf numFmtId="164" fontId="16" fillId="0" borderId="41" xfId="2" applyNumberFormat="1" applyFont="1" applyFill="1" applyBorder="1"/>
    <xf numFmtId="164" fontId="11" fillId="5" borderId="21" xfId="2" applyNumberFormat="1" applyFont="1" applyFill="1" applyBorder="1"/>
    <xf numFmtId="0" fontId="15" fillId="5" borderId="5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vertical="center"/>
    </xf>
    <xf numFmtId="3" fontId="16" fillId="0" borderId="35" xfId="2" applyNumberFormat="1" applyFont="1" applyFill="1" applyBorder="1" applyAlignment="1">
      <alignment horizontal="center" vertical="center"/>
    </xf>
    <xf numFmtId="4" fontId="16" fillId="0" borderId="35" xfId="2" applyNumberFormat="1" applyFont="1" applyFill="1" applyBorder="1" applyAlignment="1">
      <alignment horizontal="center" vertical="center"/>
    </xf>
    <xf numFmtId="164" fontId="16" fillId="0" borderId="38" xfId="2" applyNumberFormat="1" applyFont="1" applyFill="1" applyBorder="1" applyAlignment="1">
      <alignment vertical="center"/>
    </xf>
    <xf numFmtId="0" fontId="16" fillId="0" borderId="39" xfId="2" applyFont="1" applyFill="1" applyBorder="1" applyAlignment="1">
      <alignment vertical="center"/>
    </xf>
    <xf numFmtId="3" fontId="16" fillId="0" borderId="16" xfId="2" applyNumberFormat="1" applyFont="1" applyFill="1" applyBorder="1" applyAlignment="1">
      <alignment horizontal="center" vertical="center"/>
    </xf>
    <xf numFmtId="4" fontId="16" fillId="0" borderId="16" xfId="2" applyNumberFormat="1" applyFont="1" applyFill="1" applyBorder="1" applyAlignment="1">
      <alignment horizontal="center" vertical="center"/>
    </xf>
    <xf numFmtId="164" fontId="16" fillId="0" borderId="27" xfId="2" applyNumberFormat="1" applyFont="1" applyFill="1" applyBorder="1" applyAlignment="1">
      <alignment vertical="center"/>
    </xf>
    <xf numFmtId="10" fontId="16" fillId="0" borderId="16" xfId="2" applyNumberFormat="1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vertical="center" wrapText="1"/>
    </xf>
    <xf numFmtId="9" fontId="16" fillId="0" borderId="16" xfId="2" applyNumberFormat="1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vertical="center" wrapText="1"/>
    </xf>
    <xf numFmtId="3" fontId="16" fillId="0" borderId="20" xfId="2" applyNumberFormat="1" applyFont="1" applyFill="1" applyBorder="1" applyAlignment="1">
      <alignment horizontal="center" vertical="center"/>
    </xf>
    <xf numFmtId="4" fontId="16" fillId="0" borderId="20" xfId="2" applyNumberFormat="1" applyFont="1" applyFill="1" applyBorder="1" applyAlignment="1">
      <alignment horizontal="center" vertical="center"/>
    </xf>
    <xf numFmtId="9" fontId="16" fillId="0" borderId="20" xfId="2" applyNumberFormat="1" applyFont="1" applyFill="1" applyBorder="1" applyAlignment="1">
      <alignment horizontal="center" vertical="center"/>
    </xf>
    <xf numFmtId="164" fontId="16" fillId="0" borderId="41" xfId="2" applyNumberFormat="1" applyFont="1" applyFill="1" applyBorder="1" applyAlignment="1">
      <alignment vertical="center"/>
    </xf>
    <xf numFmtId="164" fontId="15" fillId="5" borderId="42" xfId="2" applyNumberFormat="1" applyFont="1" applyFill="1" applyBorder="1"/>
    <xf numFmtId="164" fontId="12" fillId="0" borderId="0" xfId="2" applyNumberFormat="1" applyFont="1" applyFill="1" applyBorder="1"/>
    <xf numFmtId="164" fontId="15" fillId="5" borderId="3" xfId="2" applyNumberFormat="1" applyFont="1" applyFill="1" applyBorder="1"/>
    <xf numFmtId="164" fontId="15" fillId="2" borderId="3" xfId="2" applyNumberFormat="1" applyFont="1" applyFill="1" applyBorder="1"/>
    <xf numFmtId="164" fontId="15" fillId="7" borderId="3" xfId="2" applyNumberFormat="1" applyFont="1" applyFill="1" applyBorder="1"/>
    <xf numFmtId="0" fontId="5" fillId="0" borderId="45" xfId="2" applyFont="1" applyFill="1" applyBorder="1"/>
    <xf numFmtId="0" fontId="11" fillId="8" borderId="46" xfId="2" applyFont="1" applyFill="1" applyBorder="1" applyAlignment="1">
      <alignment horizontal="center"/>
    </xf>
    <xf numFmtId="0" fontId="15" fillId="8" borderId="47" xfId="2" applyFont="1" applyFill="1" applyBorder="1" applyAlignment="1">
      <alignment horizontal="center"/>
    </xf>
    <xf numFmtId="166" fontId="18" fillId="0" borderId="11" xfId="2" applyNumberFormat="1" applyFont="1" applyFill="1" applyBorder="1" applyAlignment="1">
      <alignment horizontal="right"/>
    </xf>
    <xf numFmtId="164" fontId="17" fillId="0" borderId="12" xfId="2" applyNumberFormat="1" applyFont="1" applyFill="1" applyBorder="1" applyAlignment="1">
      <alignment horizontal="right"/>
    </xf>
    <xf numFmtId="164" fontId="11" fillId="8" borderId="6" xfId="2" applyNumberFormat="1" applyFont="1" applyFill="1" applyBorder="1" applyAlignment="1">
      <alignment horizontal="right"/>
    </xf>
    <xf numFmtId="164" fontId="15" fillId="8" borderId="6" xfId="2" applyNumberFormat="1" applyFont="1" applyFill="1" applyBorder="1" applyAlignment="1">
      <alignment horizontal="right"/>
    </xf>
    <xf numFmtId="164" fontId="3" fillId="0" borderId="0" xfId="2" applyNumberFormat="1" applyFont="1" applyFill="1" applyBorder="1"/>
    <xf numFmtId="164" fontId="11" fillId="8" borderId="46" xfId="2" applyNumberFormat="1" applyFont="1" applyFill="1" applyBorder="1" applyAlignment="1">
      <alignment horizontal="center"/>
    </xf>
    <xf numFmtId="164" fontId="15" fillId="8" borderId="47" xfId="2" applyNumberFormat="1" applyFont="1" applyFill="1" applyBorder="1" applyAlignment="1">
      <alignment horizontal="center"/>
    </xf>
    <xf numFmtId="164" fontId="18" fillId="0" borderId="11" xfId="2" applyNumberFormat="1" applyFont="1" applyFill="1" applyBorder="1"/>
    <xf numFmtId="164" fontId="11" fillId="8" borderId="6" xfId="2" applyNumberFormat="1" applyFont="1" applyFill="1" applyBorder="1"/>
    <xf numFmtId="164" fontId="15" fillId="8" borderId="3" xfId="2" applyNumberFormat="1" applyFont="1" applyFill="1" applyBorder="1"/>
    <xf numFmtId="164" fontId="19" fillId="8" borderId="46" xfId="2" applyNumberFormat="1" applyFont="1" applyFill="1" applyBorder="1" applyAlignment="1">
      <alignment horizontal="right"/>
    </xf>
    <xf numFmtId="166" fontId="20" fillId="8" borderId="46" xfId="2" applyNumberFormat="1" applyFont="1" applyFill="1" applyBorder="1" applyAlignment="1">
      <alignment horizontal="right"/>
    </xf>
    <xf numFmtId="0" fontId="5" fillId="0" borderId="55" xfId="2" applyFont="1" applyFill="1" applyBorder="1"/>
    <xf numFmtId="0" fontId="11" fillId="4" borderId="57" xfId="2" applyFont="1" applyFill="1" applyBorder="1" applyAlignment="1">
      <alignment horizontal="center" wrapText="1"/>
    </xf>
    <xf numFmtId="0" fontId="15" fillId="4" borderId="58" xfId="2" applyFont="1" applyFill="1" applyBorder="1" applyAlignment="1">
      <alignment horizontal="center" wrapText="1"/>
    </xf>
    <xf numFmtId="0" fontId="16" fillId="0" borderId="32" xfId="2" applyFont="1" applyFill="1" applyBorder="1" applyAlignment="1">
      <alignment horizontal="left"/>
    </xf>
    <xf numFmtId="0" fontId="5" fillId="0" borderId="32" xfId="2" applyFont="1" applyFill="1" applyBorder="1"/>
    <xf numFmtId="0" fontId="5" fillId="0" borderId="32" xfId="2" applyFont="1" applyFill="1" applyBorder="1"/>
    <xf numFmtId="164" fontId="16" fillId="0" borderId="32" xfId="2" applyNumberFormat="1" applyFont="1" applyFill="1" applyBorder="1"/>
    <xf numFmtId="164" fontId="17" fillId="0" borderId="32" xfId="2" applyNumberFormat="1" applyFont="1" applyFill="1" applyBorder="1"/>
    <xf numFmtId="0" fontId="16" fillId="0" borderId="32" xfId="2" applyFont="1" applyFill="1" applyBorder="1"/>
    <xf numFmtId="0" fontId="16" fillId="0" borderId="0" xfId="2" applyFont="1" applyFill="1" applyBorder="1" applyAlignment="1">
      <alignment horizontal="left"/>
    </xf>
    <xf numFmtId="0" fontId="5" fillId="0" borderId="0" xfId="2" applyFont="1" applyFill="1" applyBorder="1"/>
    <xf numFmtId="164" fontId="16" fillId="0" borderId="0" xfId="2" applyNumberFormat="1" applyFont="1" applyFill="1" applyBorder="1"/>
    <xf numFmtId="0" fontId="16" fillId="0" borderId="32" xfId="2" applyFont="1" applyFill="1" applyBorder="1" applyAlignment="1">
      <alignment horizontal="left" wrapText="1"/>
    </xf>
    <xf numFmtId="164" fontId="17" fillId="0" borderId="59" xfId="2" applyNumberFormat="1" applyFont="1" applyFill="1" applyBorder="1"/>
    <xf numFmtId="3" fontId="16" fillId="0" borderId="0" xfId="2" applyNumberFormat="1" applyFont="1" applyFill="1" applyBorder="1" applyAlignment="1">
      <alignment horizontal="center"/>
    </xf>
    <xf numFmtId="164" fontId="17" fillId="0" borderId="60" xfId="2" applyNumberFormat="1" applyFont="1" applyFill="1" applyBorder="1"/>
    <xf numFmtId="0" fontId="16" fillId="9" borderId="32" xfId="2" applyFont="1" applyFill="1" applyBorder="1" applyAlignment="1">
      <alignment horizontal="left"/>
    </xf>
    <xf numFmtId="0" fontId="5" fillId="9" borderId="32" xfId="2" applyFont="1" applyFill="1" applyBorder="1"/>
    <xf numFmtId="0" fontId="5" fillId="9" borderId="32" xfId="2" applyFont="1" applyFill="1" applyBorder="1"/>
    <xf numFmtId="164" fontId="16" fillId="9" borderId="32" xfId="2" applyNumberFormat="1" applyFont="1" applyFill="1" applyBorder="1"/>
    <xf numFmtId="164" fontId="17" fillId="9" borderId="32" xfId="2" applyNumberFormat="1" applyFont="1" applyFill="1" applyBorder="1"/>
    <xf numFmtId="0" fontId="16" fillId="9" borderId="32" xfId="2" applyFont="1" applyFill="1" applyBorder="1"/>
    <xf numFmtId="0" fontId="3" fillId="0" borderId="61" xfId="2" applyFont="1" applyFill="1" applyBorder="1" applyAlignment="1"/>
    <xf numFmtId="44" fontId="3" fillId="0" borderId="61" xfId="2" applyNumberFormat="1" applyFont="1" applyFill="1" applyBorder="1" applyAlignment="1"/>
    <xf numFmtId="43" fontId="3" fillId="0" borderId="0" xfId="1" applyFont="1" applyFill="1" applyBorder="1" applyAlignment="1"/>
    <xf numFmtId="0" fontId="5" fillId="0" borderId="62" xfId="0" applyFont="1" applyFill="1" applyBorder="1"/>
    <xf numFmtId="0" fontId="5" fillId="0" borderId="63" xfId="2" applyFont="1" applyFill="1" applyBorder="1"/>
    <xf numFmtId="0" fontId="5" fillId="0" borderId="64" xfId="2" applyFont="1" applyFill="1" applyBorder="1"/>
    <xf numFmtId="0" fontId="16" fillId="0" borderId="33" xfId="2" applyFont="1" applyFill="1" applyBorder="1" applyAlignment="1">
      <alignment horizontal="center"/>
    </xf>
    <xf numFmtId="0" fontId="16" fillId="0" borderId="10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horizontal="center" vertical="center"/>
    </xf>
    <xf numFmtId="10" fontId="16" fillId="0" borderId="15" xfId="2" applyNumberFormat="1" applyFont="1" applyFill="1" applyBorder="1" applyAlignment="1">
      <alignment horizontal="center" vertical="center"/>
    </xf>
    <xf numFmtId="9" fontId="16" fillId="0" borderId="15" xfId="2" applyNumberFormat="1" applyFont="1" applyFill="1" applyBorder="1" applyAlignment="1">
      <alignment horizontal="center" vertical="center"/>
    </xf>
    <xf numFmtId="9" fontId="16" fillId="0" borderId="19" xfId="2" applyNumberFormat="1" applyFont="1" applyFill="1" applyBorder="1" applyAlignment="1">
      <alignment horizontal="center" vertical="center"/>
    </xf>
    <xf numFmtId="0" fontId="5" fillId="0" borderId="65" xfId="2" applyFont="1" applyFill="1" applyBorder="1"/>
    <xf numFmtId="0" fontId="5" fillId="10" borderId="14" xfId="2" applyFont="1" applyFill="1" applyBorder="1"/>
    <xf numFmtId="0" fontId="22" fillId="0" borderId="0" xfId="0" applyFont="1" applyFill="1" applyBorder="1"/>
    <xf numFmtId="0" fontId="23" fillId="13" borderId="0" xfId="0" applyFont="1" applyFill="1" applyBorder="1"/>
    <xf numFmtId="0" fontId="24" fillId="13" borderId="0" xfId="0" applyFont="1" applyFill="1" applyBorder="1" applyAlignment="1">
      <alignment horizontal="center" vertical="center"/>
    </xf>
    <xf numFmtId="0" fontId="24" fillId="13" borderId="0" xfId="0" applyFont="1" applyFill="1" applyBorder="1"/>
    <xf numFmtId="0" fontId="24" fillId="0" borderId="0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14" borderId="32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4" fillId="0" borderId="32" xfId="0" applyFont="1" applyFill="1" applyBorder="1" applyAlignment="1">
      <alignment horizontal="center"/>
    </xf>
    <xf numFmtId="0" fontId="24" fillId="0" borderId="32" xfId="0" applyFont="1" applyFill="1" applyBorder="1" applyAlignment="1">
      <alignment horizontal="center" vertical="center"/>
    </xf>
    <xf numFmtId="43" fontId="26" fillId="0" borderId="32" xfId="0" applyNumberFormat="1" applyFont="1" applyFill="1" applyBorder="1"/>
    <xf numFmtId="43" fontId="24" fillId="0" borderId="32" xfId="0" applyNumberFormat="1" applyFont="1" applyFill="1" applyBorder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43" fontId="26" fillId="0" borderId="0" xfId="0" applyNumberFormat="1" applyFont="1" applyFill="1" applyBorder="1"/>
    <xf numFmtId="0" fontId="27" fillId="0" borderId="0" xfId="0" applyFont="1" applyFill="1" applyBorder="1" applyAlignment="1">
      <alignment horizontal="center"/>
    </xf>
    <xf numFmtId="0" fontId="24" fillId="15" borderId="32" xfId="0" applyFont="1" applyFill="1" applyBorder="1" applyAlignment="1">
      <alignment horizontal="center"/>
    </xf>
    <xf numFmtId="0" fontId="24" fillId="15" borderId="32" xfId="0" applyFont="1" applyFill="1" applyBorder="1" applyAlignment="1">
      <alignment horizontal="center" vertical="center"/>
    </xf>
    <xf numFmtId="43" fontId="26" fillId="15" borderId="32" xfId="0" applyNumberFormat="1" applyFont="1" applyFill="1" applyBorder="1"/>
    <xf numFmtId="0" fontId="23" fillId="14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4" fillId="0" borderId="32" xfId="0" quotePrefix="1" applyFont="1" applyFill="1" applyBorder="1" applyAlignment="1">
      <alignment horizontal="center" vertical="center"/>
    </xf>
    <xf numFmtId="167" fontId="24" fillId="0" borderId="0" xfId="1" applyNumberFormat="1" applyFont="1" applyFill="1" applyBorder="1"/>
    <xf numFmtId="43" fontId="24" fillId="16" borderId="32" xfId="0" applyNumberFormat="1" applyFont="1" applyFill="1" applyBorder="1"/>
    <xf numFmtId="43" fontId="24" fillId="0" borderId="0" xfId="0" applyNumberFormat="1" applyFont="1" applyFill="1" applyBorder="1"/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/>
    <xf numFmtId="0" fontId="23" fillId="0" borderId="32" xfId="0" applyFont="1" applyFill="1" applyBorder="1" applyAlignment="1">
      <alignment horizontal="center"/>
    </xf>
    <xf numFmtId="0" fontId="24" fillId="0" borderId="32" xfId="0" applyFont="1" applyFill="1" applyBorder="1"/>
    <xf numFmtId="0" fontId="24" fillId="0" borderId="0" xfId="0" applyFont="1" applyFill="1" applyBorder="1" applyAlignment="1">
      <alignment horizontal="left"/>
    </xf>
    <xf numFmtId="0" fontId="8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0" fontId="6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5" fillId="0" borderId="0" xfId="2" applyFont="1" applyFill="1" applyBorder="1"/>
    <xf numFmtId="0" fontId="11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right" vertical="center"/>
    </xf>
    <xf numFmtId="0" fontId="16" fillId="0" borderId="8" xfId="2" applyFont="1" applyFill="1" applyBorder="1" applyAlignment="1">
      <alignment horizontal="left"/>
    </xf>
    <xf numFmtId="0" fontId="5" fillId="0" borderId="9" xfId="2" applyFont="1" applyFill="1" applyBorder="1"/>
    <xf numFmtId="0" fontId="16" fillId="11" borderId="10" xfId="2" applyFont="1" applyFill="1" applyBorder="1" applyAlignment="1">
      <alignment horizontal="center"/>
    </xf>
    <xf numFmtId="0" fontId="5" fillId="11" borderId="9" xfId="2" applyFont="1" applyFill="1" applyBorder="1"/>
    <xf numFmtId="0" fontId="11" fillId="4" borderId="1" xfId="2" applyFont="1" applyFill="1" applyBorder="1" applyAlignment="1">
      <alignment horizontal="center"/>
    </xf>
    <xf numFmtId="0" fontId="5" fillId="0" borderId="4" xfId="2" applyFont="1" applyFill="1" applyBorder="1"/>
    <xf numFmtId="0" fontId="11" fillId="4" borderId="5" xfId="2" applyFont="1" applyFill="1" applyBorder="1" applyAlignment="1">
      <alignment horizontal="center"/>
    </xf>
    <xf numFmtId="0" fontId="8" fillId="3" borderId="1" xfId="2" applyFont="1" applyFill="1" applyBorder="1" applyAlignment="1">
      <alignment horizontal="center" vertical="center"/>
    </xf>
    <xf numFmtId="0" fontId="5" fillId="0" borderId="2" xfId="2" applyFont="1" applyFill="1" applyBorder="1"/>
    <xf numFmtId="0" fontId="5" fillId="0" borderId="3" xfId="2" applyFont="1" applyFill="1" applyBorder="1"/>
    <xf numFmtId="0" fontId="16" fillId="0" borderId="13" xfId="2" applyFont="1" applyFill="1" applyBorder="1" applyAlignment="1">
      <alignment horizontal="left"/>
    </xf>
    <xf numFmtId="0" fontId="5" fillId="0" borderId="14" xfId="2" applyFont="1" applyFill="1" applyBorder="1"/>
    <xf numFmtId="0" fontId="16" fillId="11" borderId="15" xfId="2" applyFont="1" applyFill="1" applyBorder="1" applyAlignment="1">
      <alignment horizontal="center"/>
    </xf>
    <xf numFmtId="0" fontId="5" fillId="11" borderId="14" xfId="2" applyFont="1" applyFill="1" applyBorder="1"/>
    <xf numFmtId="0" fontId="16" fillId="0" borderId="15" xfId="2" applyFont="1" applyFill="1" applyBorder="1" applyAlignment="1">
      <alignment horizontal="center"/>
    </xf>
    <xf numFmtId="0" fontId="11" fillId="4" borderId="1" xfId="2" applyFont="1" applyFill="1" applyBorder="1" applyAlignment="1">
      <alignment horizontal="center" wrapText="1"/>
    </xf>
    <xf numFmtId="0" fontId="11" fillId="4" borderId="5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left"/>
    </xf>
    <xf numFmtId="0" fontId="5" fillId="0" borderId="18" xfId="2" applyFont="1" applyFill="1" applyBorder="1"/>
    <xf numFmtId="0" fontId="16" fillId="11" borderId="19" xfId="2" applyFont="1" applyFill="1" applyBorder="1" applyAlignment="1">
      <alignment horizontal="center"/>
    </xf>
    <xf numFmtId="0" fontId="5" fillId="11" borderId="18" xfId="2" applyFont="1" applyFill="1" applyBorder="1"/>
    <xf numFmtId="0" fontId="5" fillId="0" borderId="9" xfId="0" applyFont="1" applyFill="1" applyBorder="1"/>
    <xf numFmtId="1" fontId="16" fillId="0" borderId="10" xfId="0" applyNumberFormat="1" applyFont="1" applyFill="1" applyBorder="1" applyAlignment="1">
      <alignment horizontal="center"/>
    </xf>
    <xf numFmtId="3" fontId="16" fillId="0" borderId="15" xfId="2" applyNumberFormat="1" applyFont="1" applyFill="1" applyBorder="1" applyAlignment="1">
      <alignment horizontal="center"/>
    </xf>
    <xf numFmtId="1" fontId="21" fillId="0" borderId="66" xfId="2" applyNumberFormat="1" applyFont="1" applyFill="1" applyBorder="1" applyAlignment="1">
      <alignment horizontal="center"/>
    </xf>
    <xf numFmtId="0" fontId="16" fillId="10" borderId="10" xfId="2" applyFont="1" applyFill="1" applyBorder="1" applyAlignment="1">
      <alignment horizontal="center"/>
    </xf>
    <xf numFmtId="0" fontId="5" fillId="10" borderId="9" xfId="2" applyFont="1" applyFill="1" applyBorder="1"/>
    <xf numFmtId="0" fontId="15" fillId="4" borderId="1" xfId="2" applyFont="1" applyFill="1" applyBorder="1" applyAlignment="1">
      <alignment horizontal="center"/>
    </xf>
    <xf numFmtId="0" fontId="15" fillId="4" borderId="5" xfId="2" applyFont="1" applyFill="1" applyBorder="1" applyAlignment="1">
      <alignment horizontal="center"/>
    </xf>
    <xf numFmtId="0" fontId="16" fillId="12" borderId="13" xfId="2" applyFont="1" applyFill="1" applyBorder="1" applyAlignment="1">
      <alignment horizontal="left"/>
    </xf>
    <xf numFmtId="0" fontId="5" fillId="12" borderId="14" xfId="2" applyFont="1" applyFill="1" applyBorder="1"/>
    <xf numFmtId="0" fontId="16" fillId="12" borderId="15" xfId="2" applyFont="1" applyFill="1" applyBorder="1" applyAlignment="1">
      <alignment horizontal="center"/>
    </xf>
    <xf numFmtId="0" fontId="16" fillId="10" borderId="15" xfId="2" applyFont="1" applyFill="1" applyBorder="1" applyAlignment="1">
      <alignment horizontal="center"/>
    </xf>
    <xf numFmtId="0" fontId="5" fillId="10" borderId="14" xfId="2" applyFont="1" applyFill="1" applyBorder="1"/>
    <xf numFmtId="0" fontId="16" fillId="10" borderId="19" xfId="2" applyFont="1" applyFill="1" applyBorder="1" applyAlignment="1">
      <alignment horizontal="center"/>
    </xf>
    <xf numFmtId="0" fontId="5" fillId="10" borderId="18" xfId="2" applyFont="1" applyFill="1" applyBorder="1"/>
    <xf numFmtId="0" fontId="16" fillId="0" borderId="13" xfId="2" applyFont="1" applyFill="1" applyBorder="1" applyAlignment="1">
      <alignment horizontal="left" vertical="center"/>
    </xf>
    <xf numFmtId="0" fontId="16" fillId="0" borderId="8" xfId="2" applyFont="1" applyFill="1" applyBorder="1" applyAlignment="1">
      <alignment horizontal="left" vertical="center"/>
    </xf>
    <xf numFmtId="0" fontId="15" fillId="5" borderId="1" xfId="2" applyFont="1" applyFill="1" applyBorder="1" applyAlignment="1">
      <alignment horizontal="center" vertical="center"/>
    </xf>
    <xf numFmtId="0" fontId="8" fillId="5" borderId="1" xfId="2" applyFont="1" applyFill="1" applyBorder="1" applyAlignment="1">
      <alignment horizontal="center" vertical="center"/>
    </xf>
    <xf numFmtId="0" fontId="11" fillId="5" borderId="1" xfId="2" applyFont="1" applyFill="1" applyBorder="1" applyAlignment="1">
      <alignment horizontal="center"/>
    </xf>
    <xf numFmtId="0" fontId="11" fillId="5" borderId="28" xfId="2" applyFont="1" applyFill="1" applyBorder="1" applyAlignment="1">
      <alignment horizontal="center" vertical="center"/>
    </xf>
    <xf numFmtId="0" fontId="5" fillId="0" borderId="29" xfId="2" applyFont="1" applyFill="1" applyBorder="1"/>
    <xf numFmtId="0" fontId="5" fillId="0" borderId="30" xfId="2" applyFont="1" applyFill="1" applyBorder="1"/>
    <xf numFmtId="0" fontId="16" fillId="0" borderId="17" xfId="2" applyFont="1" applyFill="1" applyBorder="1" applyAlignment="1">
      <alignment horizontal="left" vertical="center"/>
    </xf>
    <xf numFmtId="164" fontId="16" fillId="0" borderId="15" xfId="2" applyNumberFormat="1" applyFont="1" applyFill="1" applyBorder="1" applyAlignment="1">
      <alignment horizontal="center" vertical="center"/>
    </xf>
    <xf numFmtId="164" fontId="16" fillId="0" borderId="10" xfId="2" applyNumberFormat="1" applyFont="1" applyFill="1" applyBorder="1" applyAlignment="1">
      <alignment horizontal="center" vertical="center"/>
    </xf>
    <xf numFmtId="0" fontId="15" fillId="5" borderId="5" xfId="2" applyFont="1" applyFill="1" applyBorder="1" applyAlignment="1">
      <alignment horizontal="center" vertical="center"/>
    </xf>
    <xf numFmtId="164" fontId="16" fillId="0" borderId="19" xfId="2" applyNumberFormat="1" applyFont="1" applyFill="1" applyBorder="1" applyAlignment="1">
      <alignment horizontal="center" vertical="center"/>
    </xf>
    <xf numFmtId="0" fontId="11" fillId="7" borderId="1" xfId="2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/>
    </xf>
    <xf numFmtId="164" fontId="11" fillId="5" borderId="1" xfId="2" applyNumberFormat="1" applyFont="1" applyFill="1" applyBorder="1" applyAlignment="1">
      <alignment horizontal="center"/>
    </xf>
    <xf numFmtId="0" fontId="11" fillId="8" borderId="43" xfId="2" applyFont="1" applyFill="1" applyBorder="1" applyAlignment="1">
      <alignment horizontal="center"/>
    </xf>
    <xf numFmtId="0" fontId="5" fillId="0" borderId="44" xfId="2" applyFont="1" applyFill="1" applyBorder="1"/>
    <xf numFmtId="0" fontId="5" fillId="0" borderId="45" xfId="2" applyFont="1" applyFill="1" applyBorder="1"/>
    <xf numFmtId="0" fontId="16" fillId="0" borderId="51" xfId="2" applyFont="1" applyFill="1" applyBorder="1" applyAlignment="1">
      <alignment horizontal="center"/>
    </xf>
    <xf numFmtId="0" fontId="5" fillId="0" borderId="52" xfId="2" applyFont="1" applyFill="1" applyBorder="1"/>
    <xf numFmtId="0" fontId="5" fillId="0" borderId="53" xfId="2" applyFont="1" applyFill="1" applyBorder="1"/>
    <xf numFmtId="0" fontId="11" fillId="8" borderId="1" xfId="2" applyFont="1" applyFill="1" applyBorder="1" applyAlignment="1">
      <alignment horizontal="center"/>
    </xf>
    <xf numFmtId="0" fontId="16" fillId="0" borderId="48" xfId="2" applyFont="1" applyFill="1" applyBorder="1" applyAlignment="1">
      <alignment horizontal="center"/>
    </xf>
    <xf numFmtId="0" fontId="5" fillId="0" borderId="49" xfId="2" applyFont="1" applyFill="1" applyBorder="1"/>
    <xf numFmtId="0" fontId="5" fillId="0" borderId="50" xfId="2" applyFont="1" applyFill="1" applyBorder="1"/>
    <xf numFmtId="3" fontId="16" fillId="9" borderId="32" xfId="2" applyNumberFormat="1" applyFont="1" applyFill="1" applyBorder="1" applyAlignment="1">
      <alignment horizontal="center"/>
    </xf>
    <xf numFmtId="0" fontId="5" fillId="9" borderId="32" xfId="2" applyFont="1" applyFill="1" applyBorder="1"/>
    <xf numFmtId="3" fontId="16" fillId="0" borderId="0" xfId="2" applyNumberFormat="1" applyFont="1" applyFill="1" applyBorder="1" applyAlignment="1">
      <alignment horizontal="center"/>
    </xf>
    <xf numFmtId="3" fontId="16" fillId="0" borderId="32" xfId="2" applyNumberFormat="1" applyFont="1" applyFill="1" applyBorder="1" applyAlignment="1">
      <alignment horizontal="center"/>
    </xf>
    <xf numFmtId="0" fontId="5" fillId="0" borderId="32" xfId="2" applyFont="1" applyFill="1" applyBorder="1"/>
    <xf numFmtId="0" fontId="11" fillId="4" borderId="54" xfId="2" applyFont="1" applyFill="1" applyBorder="1" applyAlignment="1">
      <alignment horizontal="center"/>
    </xf>
    <xf numFmtId="0" fontId="5" fillId="0" borderId="55" xfId="2" applyFont="1" applyFill="1" applyBorder="1"/>
    <xf numFmtId="0" fontId="11" fillId="4" borderId="56" xfId="2" applyFont="1" applyFill="1" applyBorder="1" applyAlignment="1">
      <alignment horizontal="center"/>
    </xf>
    <xf numFmtId="0" fontId="8" fillId="8" borderId="43" xfId="2" applyFont="1" applyFill="1" applyBorder="1" applyAlignment="1">
      <alignment horizontal="center"/>
    </xf>
    <xf numFmtId="0" fontId="23" fillId="0" borderId="69" xfId="0" applyFont="1" applyFill="1" applyBorder="1" applyAlignment="1">
      <alignment horizontal="center"/>
    </xf>
    <xf numFmtId="0" fontId="23" fillId="0" borderId="70" xfId="0" applyFont="1" applyFill="1" applyBorder="1" applyAlignment="1">
      <alignment horizontal="center"/>
    </xf>
    <xf numFmtId="0" fontId="22" fillId="0" borderId="67" xfId="0" applyFont="1" applyFill="1" applyBorder="1" applyAlignment="1">
      <alignment horizontal="center"/>
    </xf>
    <xf numFmtId="0" fontId="22" fillId="0" borderId="68" xfId="0" applyFont="1" applyFill="1" applyBorder="1" applyAlignment="1">
      <alignment horizontal="center"/>
    </xf>
    <xf numFmtId="0" fontId="24" fillId="0" borderId="69" xfId="0" applyFont="1" applyFill="1" applyBorder="1" applyAlignment="1">
      <alignment horizontal="center"/>
    </xf>
    <xf numFmtId="0" fontId="24" fillId="0" borderId="70" xfId="0" applyFont="1" applyFill="1" applyBorder="1" applyAlignment="1">
      <alignment horizontal="center"/>
    </xf>
    <xf numFmtId="0" fontId="23" fillId="0" borderId="69" xfId="0" applyFont="1" applyFill="1" applyBorder="1" applyAlignment="1">
      <alignment horizontal="left"/>
    </xf>
    <xf numFmtId="0" fontId="23" fillId="0" borderId="70" xfId="0" applyFont="1" applyFill="1" applyBorder="1" applyAlignment="1">
      <alignment horizontal="left"/>
    </xf>
    <xf numFmtId="0" fontId="16" fillId="11" borderId="8" xfId="2" applyFont="1" applyFill="1" applyBorder="1" applyAlignment="1">
      <alignment horizontal="left"/>
    </xf>
    <xf numFmtId="0" fontId="16" fillId="10" borderId="13" xfId="2" applyFont="1" applyFill="1" applyBorder="1" applyAlignment="1">
      <alignment horizontal="left"/>
    </xf>
    <xf numFmtId="0" fontId="16" fillId="10" borderId="17" xfId="2" applyFont="1" applyFill="1" applyBorder="1" applyAlignment="1">
      <alignment horizontal="left"/>
    </xf>
    <xf numFmtId="43" fontId="26" fillId="10" borderId="32" xfId="0" applyNumberFormat="1" applyFont="1" applyFill="1" applyBorder="1"/>
    <xf numFmtId="0" fontId="16" fillId="17" borderId="13" xfId="2" applyFont="1" applyFill="1" applyBorder="1" applyAlignment="1">
      <alignment horizontal="left"/>
    </xf>
    <xf numFmtId="0" fontId="5" fillId="17" borderId="14" xfId="2" applyFont="1" applyFill="1" applyBorder="1"/>
    <xf numFmtId="0" fontId="16" fillId="10" borderId="8" xfId="0" applyFont="1" applyFill="1" applyBorder="1" applyAlignment="1">
      <alignment horizontal="left"/>
    </xf>
    <xf numFmtId="0" fontId="5" fillId="10" borderId="9" xfId="0" applyFont="1" applyFill="1" applyBorder="1"/>
    <xf numFmtId="0" fontId="16" fillId="10" borderId="23" xfId="0" applyFont="1" applyFill="1" applyBorder="1" applyAlignment="1">
      <alignment horizontal="left"/>
    </xf>
    <xf numFmtId="0" fontId="5" fillId="10" borderId="24" xfId="2" applyFont="1" applyFill="1" applyBorder="1"/>
    <xf numFmtId="0" fontId="16" fillId="10" borderId="28" xfId="2" applyFont="1" applyFill="1" applyBorder="1" applyAlignment="1">
      <alignment horizontal="left"/>
    </xf>
    <xf numFmtId="0" fontId="5" fillId="10" borderId="29" xfId="2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24"/>
  <sheetViews>
    <sheetView tabSelected="1" topLeftCell="A13" zoomScale="90" zoomScaleNormal="90" workbookViewId="0">
      <selection activeCell="D29" sqref="D29"/>
    </sheetView>
  </sheetViews>
  <sheetFormatPr baseColWidth="10" defaultColWidth="14.42578125" defaultRowHeight="15" x14ac:dyDescent="0.25"/>
  <cols>
    <col min="1" max="1" width="2.7109375" style="1" customWidth="1"/>
    <col min="2" max="2" width="43.7109375" style="1" customWidth="1"/>
    <col min="3" max="3" width="12.140625" style="1" customWidth="1"/>
    <col min="4" max="4" width="10.7109375" style="1" customWidth="1"/>
    <col min="5" max="5" width="18.28515625" style="1" customWidth="1"/>
    <col min="6" max="7" width="18.28515625" style="2" customWidth="1"/>
    <col min="8" max="8" width="19.42578125" style="1" customWidth="1"/>
    <col min="9" max="9" width="20.85546875" style="1" customWidth="1"/>
    <col min="10" max="10" width="20.7109375" style="1" customWidth="1"/>
    <col min="11" max="11" width="1.140625" style="1" customWidth="1"/>
    <col min="12" max="16384" width="14.42578125" style="1"/>
  </cols>
  <sheetData>
    <row r="2" spans="2:11" ht="23.25" customHeight="1" x14ac:dyDescent="0.25">
      <c r="B2" s="200" t="s">
        <v>0</v>
      </c>
      <c r="C2" s="201"/>
      <c r="D2" s="201"/>
      <c r="E2" s="201"/>
      <c r="F2" s="201"/>
      <c r="G2" s="201"/>
      <c r="H2" s="201"/>
      <c r="I2" s="201"/>
      <c r="J2" s="201"/>
      <c r="K2" s="201"/>
    </row>
    <row r="3" spans="2:11" ht="26.25" x14ac:dyDescent="0.4">
      <c r="B3" s="198" t="s">
        <v>1</v>
      </c>
      <c r="C3" s="197"/>
      <c r="D3" s="197"/>
      <c r="E3" s="197"/>
      <c r="F3" s="197"/>
      <c r="G3" s="197"/>
      <c r="H3" s="197"/>
      <c r="I3" s="197"/>
      <c r="J3" s="197"/>
      <c r="K3" s="3"/>
    </row>
    <row r="4" spans="2:11" ht="20.25" x14ac:dyDescent="0.3">
      <c r="B4" s="199" t="s">
        <v>1</v>
      </c>
      <c r="C4" s="197"/>
      <c r="D4" s="197"/>
      <c r="E4" s="197"/>
      <c r="F4" s="197"/>
      <c r="G4" s="197"/>
      <c r="H4" s="197"/>
      <c r="I4" s="197"/>
      <c r="J4" s="197"/>
      <c r="K4" s="4"/>
    </row>
    <row r="5" spans="2:11" ht="26.25" x14ac:dyDescent="0.4">
      <c r="B5" s="198"/>
      <c r="C5" s="197"/>
      <c r="D5" s="197"/>
      <c r="E5" s="197"/>
      <c r="F5" s="197"/>
      <c r="G5" s="197"/>
      <c r="H5" s="197"/>
      <c r="I5" s="197"/>
      <c r="J5" s="197"/>
      <c r="K5" s="3"/>
    </row>
    <row r="6" spans="2:11" ht="18.75" x14ac:dyDescent="0.3">
      <c r="B6" s="196" t="s">
        <v>2</v>
      </c>
      <c r="C6" s="197"/>
      <c r="D6" s="197"/>
      <c r="E6" s="197"/>
      <c r="F6" s="197"/>
      <c r="G6" s="197"/>
      <c r="H6" s="197"/>
      <c r="I6" s="197"/>
      <c r="J6" s="197"/>
      <c r="K6" s="5"/>
    </row>
    <row r="7" spans="2:11" ht="18.75" x14ac:dyDescent="0.3">
      <c r="B7" s="196" t="s">
        <v>3</v>
      </c>
      <c r="C7" s="197"/>
      <c r="D7" s="197"/>
      <c r="E7" s="197"/>
      <c r="F7" s="197"/>
      <c r="G7" s="197"/>
      <c r="H7" s="197"/>
      <c r="I7" s="197"/>
      <c r="J7" s="197"/>
      <c r="K7" s="5"/>
    </row>
    <row r="8" spans="2:11" ht="18.75" x14ac:dyDescent="0.3">
      <c r="B8" s="196"/>
      <c r="C8" s="197"/>
      <c r="D8" s="197"/>
      <c r="E8" s="197"/>
      <c r="F8" s="197"/>
      <c r="G8" s="197"/>
      <c r="H8" s="197"/>
      <c r="I8" s="197"/>
      <c r="J8" s="197"/>
      <c r="K8" s="5"/>
    </row>
    <row r="9" spans="2:11" ht="18.75" x14ac:dyDescent="0.25">
      <c r="B9" s="6" t="s">
        <v>4</v>
      </c>
      <c r="E9" s="7"/>
      <c r="F9" s="7"/>
      <c r="G9" s="7"/>
      <c r="H9" s="7"/>
      <c r="I9" s="7"/>
      <c r="J9" s="8"/>
      <c r="K9" s="9"/>
    </row>
    <row r="10" spans="2:11" ht="18.75" x14ac:dyDescent="0.3">
      <c r="B10" s="203"/>
      <c r="C10" s="197"/>
      <c r="D10" s="197"/>
      <c r="E10" s="196"/>
      <c r="F10" s="196"/>
      <c r="G10" s="196"/>
      <c r="H10" s="197"/>
      <c r="I10" s="197"/>
      <c r="J10" s="197"/>
      <c r="K10" s="5"/>
    </row>
    <row r="11" spans="2:11" ht="15.75" x14ac:dyDescent="0.25">
      <c r="B11" s="202" t="s">
        <v>5</v>
      </c>
      <c r="C11" s="197"/>
      <c r="D11" s="197"/>
      <c r="E11" s="197"/>
      <c r="F11" s="197"/>
      <c r="G11" s="197"/>
      <c r="H11" s="197"/>
      <c r="I11" s="10" t="s">
        <v>6</v>
      </c>
      <c r="J11" s="11"/>
      <c r="K11" s="12"/>
    </row>
    <row r="12" spans="2:11" ht="15.75" x14ac:dyDescent="0.25">
      <c r="B12" s="202" t="s">
        <v>7</v>
      </c>
      <c r="C12" s="197"/>
      <c r="D12" s="197"/>
      <c r="E12" s="197"/>
      <c r="F12" s="197"/>
      <c r="G12" s="197"/>
      <c r="H12" s="197"/>
      <c r="I12" s="10" t="s">
        <v>8</v>
      </c>
      <c r="J12" s="11"/>
      <c r="K12" s="12"/>
    </row>
    <row r="13" spans="2:11" ht="15.75" x14ac:dyDescent="0.25">
      <c r="B13" s="202"/>
      <c r="C13" s="197"/>
      <c r="D13" s="197"/>
      <c r="E13" s="197"/>
      <c r="F13" s="197"/>
      <c r="G13" s="197"/>
      <c r="H13" s="197"/>
      <c r="I13" s="10"/>
      <c r="K13" s="12"/>
    </row>
    <row r="14" spans="2:11" ht="15.75" thickBot="1" x14ac:dyDescent="0.3"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2:11" ht="20.25" thickTop="1" thickBot="1" x14ac:dyDescent="0.3">
      <c r="B15" s="211" t="s">
        <v>9</v>
      </c>
      <c r="C15" s="212"/>
      <c r="D15" s="212"/>
      <c r="E15" s="212"/>
      <c r="F15" s="212"/>
      <c r="G15" s="212"/>
      <c r="H15" s="212"/>
      <c r="I15" s="212"/>
      <c r="J15" s="213"/>
      <c r="K15" s="12"/>
    </row>
    <row r="16" spans="2:11" ht="19.5" thickTop="1" x14ac:dyDescent="0.25">
      <c r="B16" s="15"/>
      <c r="C16" s="15"/>
      <c r="D16" s="15"/>
      <c r="E16" s="15"/>
      <c r="F16" s="15"/>
      <c r="G16" s="15"/>
      <c r="H16" s="15"/>
      <c r="I16" s="15"/>
      <c r="J16" s="16"/>
      <c r="K16" s="15"/>
    </row>
    <row r="17" spans="2:11" ht="15.75" x14ac:dyDescent="0.25">
      <c r="B17" s="202" t="s">
        <v>10</v>
      </c>
      <c r="C17" s="197"/>
      <c r="D17" s="197"/>
      <c r="E17" s="197"/>
      <c r="F17" s="197"/>
      <c r="G17" s="197"/>
      <c r="H17" s="197"/>
      <c r="I17" s="197"/>
      <c r="J17" s="197"/>
      <c r="K17" s="10"/>
    </row>
    <row r="18" spans="2:11" ht="15.75" thickBot="1" x14ac:dyDescent="0.3"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2:11" ht="48.75" thickTop="1" thickBot="1" x14ac:dyDescent="0.3">
      <c r="B19" s="208" t="s">
        <v>11</v>
      </c>
      <c r="C19" s="209"/>
      <c r="D19" s="210" t="s">
        <v>12</v>
      </c>
      <c r="E19" s="209"/>
      <c r="F19" s="17"/>
      <c r="G19" s="17"/>
      <c r="H19" s="18" t="s">
        <v>13</v>
      </c>
      <c r="I19" s="18" t="s">
        <v>14</v>
      </c>
      <c r="J19" s="19" t="s">
        <v>15</v>
      </c>
      <c r="K19" s="12"/>
    </row>
    <row r="20" spans="2:11" ht="15.75" thickTop="1" x14ac:dyDescent="0.25">
      <c r="B20" s="283" t="s">
        <v>16</v>
      </c>
      <c r="C20" s="207"/>
      <c r="D20" s="206">
        <v>1</v>
      </c>
      <c r="E20" s="207"/>
      <c r="F20" s="32">
        <v>1</v>
      </c>
      <c r="G20" s="32">
        <f>+D20-F20</f>
        <v>0</v>
      </c>
      <c r="H20" s="20">
        <v>78486.95</v>
      </c>
      <c r="I20" s="20">
        <f t="shared" ref="I20:I26" si="0">+D20*H20</f>
        <v>78486.95</v>
      </c>
      <c r="J20" s="21">
        <f t="shared" ref="J20:J26" si="1">+I20*12</f>
        <v>941843.39999999991</v>
      </c>
      <c r="K20" s="22"/>
    </row>
    <row r="21" spans="2:11" ht="15.75" customHeight="1" x14ac:dyDescent="0.25">
      <c r="B21" s="284" t="s">
        <v>17</v>
      </c>
      <c r="C21" s="237"/>
      <c r="D21" s="216">
        <v>1</v>
      </c>
      <c r="E21" s="217"/>
      <c r="F21" s="62">
        <v>1</v>
      </c>
      <c r="G21" s="32">
        <f t="shared" ref="G21:G27" si="2">+D21-F21</f>
        <v>0</v>
      </c>
      <c r="H21" s="23">
        <v>61687.7</v>
      </c>
      <c r="I21" s="20">
        <f t="shared" si="0"/>
        <v>61687.7</v>
      </c>
      <c r="J21" s="21">
        <f t="shared" si="1"/>
        <v>740252.39999999991</v>
      </c>
      <c r="K21" s="22"/>
    </row>
    <row r="22" spans="2:11" ht="15.75" customHeight="1" x14ac:dyDescent="0.25">
      <c r="B22" s="284" t="s">
        <v>18</v>
      </c>
      <c r="C22" s="237"/>
      <c r="D22" s="216">
        <v>1</v>
      </c>
      <c r="E22" s="217"/>
      <c r="F22" s="62">
        <v>1</v>
      </c>
      <c r="G22" s="32">
        <f t="shared" si="2"/>
        <v>0</v>
      </c>
      <c r="H22" s="23">
        <v>61687.7</v>
      </c>
      <c r="I22" s="20">
        <f t="shared" si="0"/>
        <v>61687.7</v>
      </c>
      <c r="J22" s="21">
        <f t="shared" si="1"/>
        <v>740252.39999999991</v>
      </c>
      <c r="K22" s="22"/>
    </row>
    <row r="23" spans="2:11" ht="15.75" customHeight="1" x14ac:dyDescent="0.25">
      <c r="B23" s="284" t="s">
        <v>19</v>
      </c>
      <c r="C23" s="237"/>
      <c r="D23" s="216">
        <v>1</v>
      </c>
      <c r="E23" s="217"/>
      <c r="F23" s="62">
        <v>1</v>
      </c>
      <c r="G23" s="32">
        <f t="shared" si="2"/>
        <v>0</v>
      </c>
      <c r="H23" s="23">
        <v>50488.2</v>
      </c>
      <c r="I23" s="20">
        <f t="shared" si="0"/>
        <v>50488.2</v>
      </c>
      <c r="J23" s="21">
        <f t="shared" si="1"/>
        <v>605858.39999999991</v>
      </c>
      <c r="K23" s="22"/>
    </row>
    <row r="24" spans="2:11" ht="17.25" customHeight="1" x14ac:dyDescent="0.25">
      <c r="B24" s="287" t="s">
        <v>20</v>
      </c>
      <c r="C24" s="288"/>
      <c r="D24" s="218">
        <v>0</v>
      </c>
      <c r="E24" s="215"/>
      <c r="F24" s="62">
        <v>0</v>
      </c>
      <c r="G24" s="32">
        <f t="shared" si="2"/>
        <v>0</v>
      </c>
      <c r="H24" s="23">
        <v>50488.2</v>
      </c>
      <c r="I24" s="20"/>
      <c r="J24" s="21">
        <f t="shared" si="1"/>
        <v>0</v>
      </c>
      <c r="K24" s="22"/>
    </row>
    <row r="25" spans="2:11" ht="15.75" customHeight="1" x14ac:dyDescent="0.25">
      <c r="B25" s="284" t="s">
        <v>21</v>
      </c>
      <c r="C25" s="237"/>
      <c r="D25" s="216">
        <v>11</v>
      </c>
      <c r="E25" s="217"/>
      <c r="F25" s="163">
        <v>5</v>
      </c>
      <c r="G25" s="32">
        <f t="shared" si="2"/>
        <v>6</v>
      </c>
      <c r="H25" s="23">
        <v>50488.2</v>
      </c>
      <c r="I25" s="20">
        <f t="shared" si="0"/>
        <v>555370.19999999995</v>
      </c>
      <c r="J25" s="21">
        <f t="shared" si="1"/>
        <v>6664442.3999999994</v>
      </c>
      <c r="K25" s="22"/>
    </row>
    <row r="26" spans="2:11" ht="17.25" customHeight="1" x14ac:dyDescent="0.25">
      <c r="B26" s="284" t="s">
        <v>22</v>
      </c>
      <c r="C26" s="237"/>
      <c r="D26" s="216">
        <v>5</v>
      </c>
      <c r="E26" s="217"/>
      <c r="F26" s="62">
        <v>4</v>
      </c>
      <c r="G26" s="32">
        <f t="shared" si="2"/>
        <v>1</v>
      </c>
      <c r="H26" s="23">
        <v>33814.15</v>
      </c>
      <c r="I26" s="20">
        <f t="shared" si="0"/>
        <v>169070.75</v>
      </c>
      <c r="J26" s="21">
        <f t="shared" si="1"/>
        <v>2028849</v>
      </c>
      <c r="K26" s="22"/>
    </row>
    <row r="27" spans="2:11" ht="17.25" customHeight="1" thickBot="1" x14ac:dyDescent="0.3">
      <c r="B27" s="285" t="s">
        <v>23</v>
      </c>
      <c r="C27" s="239"/>
      <c r="D27" s="223">
        <v>18</v>
      </c>
      <c r="E27" s="224"/>
      <c r="F27" s="24">
        <v>15</v>
      </c>
      <c r="G27" s="32">
        <f t="shared" si="2"/>
        <v>3</v>
      </c>
      <c r="H27" s="25">
        <v>24571.599999999999</v>
      </c>
      <c r="I27" s="25">
        <f>+D27*H27</f>
        <v>442288.8</v>
      </c>
      <c r="J27" s="26">
        <f>+I27*12</f>
        <v>5307465.5999999996</v>
      </c>
      <c r="K27" s="22"/>
    </row>
    <row r="28" spans="2:11" ht="39" customHeight="1" thickTop="1" thickBot="1" x14ac:dyDescent="0.3">
      <c r="B28" s="219" t="s">
        <v>24</v>
      </c>
      <c r="C28" s="209"/>
      <c r="D28" s="220">
        <f>SUM(D20:E27)</f>
        <v>38</v>
      </c>
      <c r="E28" s="209"/>
      <c r="F28" s="69"/>
      <c r="G28" s="69"/>
      <c r="H28" s="27">
        <f>SUM(H20:H27)</f>
        <v>411712.7</v>
      </c>
      <c r="I28" s="27">
        <f>SUM(I20:I27)</f>
        <v>1419080.3</v>
      </c>
      <c r="J28" s="28">
        <f>SUM(J20:J27)</f>
        <v>17028963.600000001</v>
      </c>
      <c r="K28" s="12"/>
    </row>
    <row r="29" spans="2:11" ht="15.75" customHeight="1" thickTop="1" x14ac:dyDescent="0.25"/>
    <row r="30" spans="2:11" ht="15.75" customHeight="1" x14ac:dyDescent="0.25"/>
    <row r="31" spans="2:11" ht="15.75" customHeight="1" x14ac:dyDescent="0.25">
      <c r="B31" s="202" t="s">
        <v>25</v>
      </c>
      <c r="C31" s="197"/>
      <c r="D31" s="197"/>
      <c r="E31" s="197"/>
      <c r="F31" s="197"/>
      <c r="G31" s="197"/>
      <c r="H31" s="197"/>
      <c r="I31" s="197"/>
      <c r="J31" s="197"/>
      <c r="K31" s="10"/>
    </row>
    <row r="32" spans="2:11" ht="15.75" customHeight="1" thickBot="1" x14ac:dyDescent="0.3"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60" customHeight="1" thickTop="1" thickBot="1" x14ac:dyDescent="0.3">
      <c r="B33" s="208" t="s">
        <v>11</v>
      </c>
      <c r="C33" s="209"/>
      <c r="D33" s="210" t="s">
        <v>12</v>
      </c>
      <c r="E33" s="209"/>
      <c r="F33" s="17"/>
      <c r="G33" s="17"/>
      <c r="H33" s="18" t="s">
        <v>13</v>
      </c>
      <c r="I33" s="18" t="s">
        <v>14</v>
      </c>
      <c r="J33" s="19" t="s">
        <v>15</v>
      </c>
      <c r="K33" s="12"/>
    </row>
    <row r="34" spans="2:11" ht="15.75" customHeight="1" thickTop="1" thickBot="1" x14ac:dyDescent="0.3">
      <c r="B34" s="289" t="s">
        <v>26</v>
      </c>
      <c r="C34" s="290"/>
      <c r="D34" s="226">
        <v>16</v>
      </c>
      <c r="E34" s="225"/>
      <c r="F34" s="153"/>
      <c r="G34" s="153"/>
      <c r="H34" s="29">
        <v>21653.599999999999</v>
      </c>
      <c r="I34" s="30">
        <f>+D34*H34</f>
        <v>346457.59999999998</v>
      </c>
      <c r="J34" s="31">
        <f>+I34*12</f>
        <v>4157491.1999999997</v>
      </c>
      <c r="K34" s="22"/>
    </row>
    <row r="35" spans="2:11" ht="15.75" customHeight="1" thickTop="1" thickBot="1" x14ac:dyDescent="0.3">
      <c r="B35" s="289" t="s">
        <v>27</v>
      </c>
      <c r="C35" s="290"/>
      <c r="D35" s="226">
        <v>22</v>
      </c>
      <c r="E35" s="225"/>
      <c r="F35" s="153"/>
      <c r="G35" s="153"/>
      <c r="H35" s="29">
        <v>25631.35</v>
      </c>
      <c r="I35" s="30">
        <f t="shared" ref="I35:I39" si="3">+D35*H35</f>
        <v>563889.69999999995</v>
      </c>
      <c r="J35" s="31">
        <f t="shared" ref="J35:J39" si="4">+I35*12</f>
        <v>6766676.3999999994</v>
      </c>
      <c r="K35" s="22"/>
    </row>
    <row r="36" spans="2:11" ht="15.75" customHeight="1" thickTop="1" thickBot="1" x14ac:dyDescent="0.3">
      <c r="B36" s="289" t="s">
        <v>28</v>
      </c>
      <c r="C36" s="290"/>
      <c r="D36" s="226">
        <v>11</v>
      </c>
      <c r="E36" s="225"/>
      <c r="F36" s="153"/>
      <c r="G36" s="153"/>
      <c r="H36" s="29">
        <v>30045.599999999999</v>
      </c>
      <c r="I36" s="30">
        <f t="shared" si="3"/>
        <v>330501.59999999998</v>
      </c>
      <c r="J36" s="31">
        <f t="shared" si="4"/>
        <v>3966019.1999999997</v>
      </c>
      <c r="K36" s="22"/>
    </row>
    <row r="37" spans="2:11" ht="15.75" customHeight="1" thickTop="1" thickBot="1" x14ac:dyDescent="0.3">
      <c r="B37" s="289" t="s">
        <v>29</v>
      </c>
      <c r="C37" s="290"/>
      <c r="D37" s="226">
        <v>2</v>
      </c>
      <c r="E37" s="225"/>
      <c r="F37" s="153"/>
      <c r="G37" s="153"/>
      <c r="H37" s="29">
        <v>14908.5</v>
      </c>
      <c r="I37" s="30">
        <f t="shared" si="3"/>
        <v>29817</v>
      </c>
      <c r="J37" s="31">
        <f t="shared" si="4"/>
        <v>357804</v>
      </c>
      <c r="K37" s="22"/>
    </row>
    <row r="38" spans="2:11" ht="15.75" customHeight="1" thickTop="1" thickBot="1" x14ac:dyDescent="0.3">
      <c r="B38" s="289" t="s">
        <v>30</v>
      </c>
      <c r="C38" s="290"/>
      <c r="D38" s="226">
        <v>11</v>
      </c>
      <c r="E38" s="225"/>
      <c r="F38" s="153"/>
      <c r="G38" s="153"/>
      <c r="H38" s="29">
        <v>16717.8</v>
      </c>
      <c r="I38" s="30">
        <f t="shared" si="3"/>
        <v>183895.8</v>
      </c>
      <c r="J38" s="31">
        <f t="shared" si="4"/>
        <v>2206749.5999999996</v>
      </c>
      <c r="K38" s="22"/>
    </row>
    <row r="39" spans="2:11" ht="15.75" customHeight="1" thickTop="1" x14ac:dyDescent="0.25">
      <c r="B39" s="289" t="s">
        <v>31</v>
      </c>
      <c r="C39" s="290"/>
      <c r="D39" s="226">
        <v>13</v>
      </c>
      <c r="E39" s="225"/>
      <c r="F39" s="153"/>
      <c r="G39" s="153"/>
      <c r="H39" s="29">
        <v>18730.849999999999</v>
      </c>
      <c r="I39" s="30">
        <f t="shared" si="3"/>
        <v>243501.05</v>
      </c>
      <c r="J39" s="31">
        <f t="shared" si="4"/>
        <v>2922012.5999999996</v>
      </c>
      <c r="K39" s="22"/>
    </row>
    <row r="40" spans="2:11" ht="15.75" customHeight="1" x14ac:dyDescent="0.25">
      <c r="B40" s="291" t="s">
        <v>32</v>
      </c>
      <c r="C40" s="292"/>
      <c r="D40" s="33"/>
      <c r="E40" s="32"/>
      <c r="F40" s="154"/>
      <c r="G40" s="154"/>
      <c r="H40" s="34"/>
      <c r="I40" s="34"/>
      <c r="J40" s="35"/>
      <c r="K40" s="22"/>
    </row>
    <row r="41" spans="2:11" ht="15.75" customHeight="1" x14ac:dyDescent="0.25">
      <c r="B41" s="291" t="s">
        <v>33</v>
      </c>
      <c r="C41" s="292"/>
      <c r="D41" s="33"/>
      <c r="E41" s="32"/>
      <c r="F41" s="154"/>
      <c r="G41" s="154"/>
      <c r="H41" s="34"/>
      <c r="I41" s="34"/>
      <c r="J41" s="35"/>
      <c r="K41" s="22"/>
    </row>
    <row r="42" spans="2:11" ht="15.75" customHeight="1" x14ac:dyDescent="0.25">
      <c r="B42" s="291" t="s">
        <v>34</v>
      </c>
      <c r="C42" s="292"/>
      <c r="D42" s="33"/>
      <c r="E42" s="32"/>
      <c r="F42" s="154"/>
      <c r="G42" s="154"/>
      <c r="H42" s="34"/>
      <c r="I42" s="34"/>
      <c r="J42" s="35"/>
      <c r="K42" s="22"/>
    </row>
    <row r="43" spans="2:11" ht="15.75" customHeight="1" x14ac:dyDescent="0.25">
      <c r="B43" s="284" t="s">
        <v>35</v>
      </c>
      <c r="C43" s="237"/>
      <c r="D43" s="227">
        <v>4831</v>
      </c>
      <c r="E43" s="215"/>
      <c r="F43" s="62"/>
      <c r="G43" s="62"/>
      <c r="H43" s="23">
        <v>431.45</v>
      </c>
      <c r="I43" s="23">
        <f>+D43*H43</f>
        <v>2084334.95</v>
      </c>
      <c r="J43" s="36">
        <f>+I43*12</f>
        <v>25012019.399999999</v>
      </c>
      <c r="K43" s="22"/>
    </row>
    <row r="44" spans="2:11" ht="15.75" customHeight="1" thickBot="1" x14ac:dyDescent="0.3">
      <c r="B44" s="293"/>
      <c r="C44" s="294"/>
      <c r="D44" s="228">
        <f>SUM(D34:E40)</f>
        <v>75</v>
      </c>
      <c r="E44" s="228"/>
      <c r="F44" s="68"/>
      <c r="G44" s="68"/>
      <c r="H44" s="37"/>
      <c r="I44" s="38"/>
      <c r="J44" s="39"/>
      <c r="K44" s="22"/>
    </row>
    <row r="45" spans="2:11" ht="15.75" customHeight="1" thickTop="1" thickBot="1" x14ac:dyDescent="0.3">
      <c r="B45" s="208" t="s">
        <v>36</v>
      </c>
      <c r="C45" s="212"/>
      <c r="D45" s="212"/>
      <c r="E45" s="212"/>
      <c r="F45" s="212"/>
      <c r="G45" s="212"/>
      <c r="H45" s="209"/>
      <c r="I45" s="40">
        <f>SUM(I34:I43)</f>
        <v>3782397.7</v>
      </c>
      <c r="J45" s="41">
        <f>SUM(J34:J44)</f>
        <v>45388772.399999999</v>
      </c>
      <c r="K45" s="12"/>
    </row>
    <row r="46" spans="2:11" ht="15.75" customHeight="1" thickTop="1" x14ac:dyDescent="0.25">
      <c r="E46" s="42"/>
      <c r="F46" s="42"/>
      <c r="G46" s="42"/>
    </row>
    <row r="47" spans="2:11" ht="15.75" customHeight="1" x14ac:dyDescent="0.25"/>
    <row r="48" spans="2:11" ht="15.75" customHeight="1" x14ac:dyDescent="0.25">
      <c r="B48" s="202" t="s">
        <v>37</v>
      </c>
      <c r="C48" s="197"/>
      <c r="D48" s="197"/>
      <c r="E48" s="197"/>
      <c r="F48" s="197"/>
      <c r="G48" s="197"/>
      <c r="H48" s="197"/>
      <c r="I48" s="197"/>
      <c r="J48" s="197"/>
      <c r="K48" s="10"/>
    </row>
    <row r="49" spans="2:11" ht="15.75" customHeight="1" thickBot="1" x14ac:dyDescent="0.3"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2:11" ht="50.25" customHeight="1" thickTop="1" thickBot="1" x14ac:dyDescent="0.3">
      <c r="B50" s="231" t="s">
        <v>11</v>
      </c>
      <c r="C50" s="209"/>
      <c r="D50" s="232" t="s">
        <v>12</v>
      </c>
      <c r="E50" s="209"/>
      <c r="F50" s="17"/>
      <c r="G50" s="17"/>
      <c r="H50" s="18" t="s">
        <v>13</v>
      </c>
      <c r="I50" s="43" t="s">
        <v>14</v>
      </c>
      <c r="J50" s="19" t="s">
        <v>15</v>
      </c>
      <c r="K50" s="12"/>
    </row>
    <row r="51" spans="2:11" ht="15.75" customHeight="1" thickTop="1" x14ac:dyDescent="0.25">
      <c r="B51" s="204" t="s">
        <v>38</v>
      </c>
      <c r="C51" s="205"/>
      <c r="D51" s="229">
        <v>7</v>
      </c>
      <c r="E51" s="230"/>
      <c r="F51" s="32">
        <v>5</v>
      </c>
      <c r="G51" s="32">
        <f>+D51-F51</f>
        <v>2</v>
      </c>
      <c r="H51" s="20">
        <v>13092.25</v>
      </c>
      <c r="I51" s="20">
        <f t="shared" ref="I51:I70" si="5">+D51*H51</f>
        <v>91645.75</v>
      </c>
      <c r="J51" s="21">
        <f t="shared" ref="J51:J70" si="6">+I51*12</f>
        <v>1099749</v>
      </c>
      <c r="K51" s="22"/>
    </row>
    <row r="52" spans="2:11" ht="15.75" customHeight="1" x14ac:dyDescent="0.25">
      <c r="B52" s="214" t="s">
        <v>39</v>
      </c>
      <c r="C52" s="215"/>
      <c r="D52" s="236">
        <v>3</v>
      </c>
      <c r="E52" s="237"/>
      <c r="F52" s="32">
        <v>3</v>
      </c>
      <c r="G52" s="32">
        <f>+D52-F52</f>
        <v>0</v>
      </c>
      <c r="H52" s="20">
        <v>13092.25</v>
      </c>
      <c r="I52" s="20">
        <f t="shared" si="5"/>
        <v>39276.75</v>
      </c>
      <c r="J52" s="21">
        <f t="shared" si="6"/>
        <v>471321</v>
      </c>
      <c r="K52" s="22"/>
    </row>
    <row r="53" spans="2:11" ht="15.75" customHeight="1" x14ac:dyDescent="0.25">
      <c r="B53" s="214" t="s">
        <v>40</v>
      </c>
      <c r="C53" s="215"/>
      <c r="D53" s="236">
        <v>3</v>
      </c>
      <c r="E53" s="237"/>
      <c r="F53" s="32">
        <v>2</v>
      </c>
      <c r="G53" s="32">
        <f t="shared" ref="G53:G70" si="7">+D53-F53</f>
        <v>1</v>
      </c>
      <c r="H53" s="20">
        <v>10299.450000000001</v>
      </c>
      <c r="I53" s="20">
        <f t="shared" si="5"/>
        <v>30898.350000000002</v>
      </c>
      <c r="J53" s="21">
        <f t="shared" si="6"/>
        <v>370780.2</v>
      </c>
      <c r="K53" s="22"/>
    </row>
    <row r="54" spans="2:11" ht="15.75" customHeight="1" x14ac:dyDescent="0.25">
      <c r="B54" s="233" t="s">
        <v>41</v>
      </c>
      <c r="C54" s="234"/>
      <c r="D54" s="235"/>
      <c r="E54" s="234"/>
      <c r="F54" s="32"/>
      <c r="G54" s="32">
        <f t="shared" si="7"/>
        <v>0</v>
      </c>
      <c r="H54" s="20">
        <v>9632</v>
      </c>
      <c r="I54" s="20">
        <f t="shared" si="5"/>
        <v>0</v>
      </c>
      <c r="J54" s="21">
        <f t="shared" si="6"/>
        <v>0</v>
      </c>
      <c r="K54" s="22"/>
    </row>
    <row r="55" spans="2:11" ht="15.75" customHeight="1" x14ac:dyDescent="0.25">
      <c r="B55" s="214" t="s">
        <v>42</v>
      </c>
      <c r="C55" s="215"/>
      <c r="D55" s="236">
        <v>24</v>
      </c>
      <c r="E55" s="237"/>
      <c r="F55" s="32">
        <v>21</v>
      </c>
      <c r="G55" s="32">
        <f t="shared" si="7"/>
        <v>3</v>
      </c>
      <c r="H55" s="20">
        <v>8185.45</v>
      </c>
      <c r="I55" s="20">
        <f t="shared" si="5"/>
        <v>196450.8</v>
      </c>
      <c r="J55" s="21">
        <f t="shared" si="6"/>
        <v>2357409.5999999996</v>
      </c>
      <c r="K55" s="22"/>
    </row>
    <row r="56" spans="2:11" ht="15.75" customHeight="1" x14ac:dyDescent="0.25">
      <c r="B56" s="214" t="s">
        <v>43</v>
      </c>
      <c r="C56" s="215"/>
      <c r="D56" s="236">
        <v>2</v>
      </c>
      <c r="E56" s="237"/>
      <c r="F56" s="32">
        <v>2</v>
      </c>
      <c r="G56" s="32">
        <f t="shared" si="7"/>
        <v>0</v>
      </c>
      <c r="H56" s="20">
        <v>7044.15</v>
      </c>
      <c r="I56" s="20">
        <f t="shared" si="5"/>
        <v>14088.3</v>
      </c>
      <c r="J56" s="21">
        <f t="shared" si="6"/>
        <v>169059.59999999998</v>
      </c>
      <c r="K56" s="22"/>
    </row>
    <row r="57" spans="2:11" ht="15.75" customHeight="1" x14ac:dyDescent="0.25">
      <c r="B57" s="214" t="s">
        <v>44</v>
      </c>
      <c r="C57" s="215"/>
      <c r="D57" s="236">
        <v>1</v>
      </c>
      <c r="E57" s="237"/>
      <c r="F57" s="32">
        <v>0</v>
      </c>
      <c r="G57" s="32">
        <f t="shared" si="7"/>
        <v>1</v>
      </c>
      <c r="H57" s="20">
        <v>7044.15</v>
      </c>
      <c r="I57" s="20">
        <f t="shared" si="5"/>
        <v>7044.15</v>
      </c>
      <c r="J57" s="21">
        <f t="shared" si="6"/>
        <v>84529.799999999988</v>
      </c>
      <c r="K57" s="22"/>
    </row>
    <row r="58" spans="2:11" ht="15.75" customHeight="1" x14ac:dyDescent="0.25">
      <c r="B58" s="214" t="s">
        <v>45</v>
      </c>
      <c r="C58" s="215"/>
      <c r="D58" s="236">
        <v>5</v>
      </c>
      <c r="E58" s="237"/>
      <c r="F58" s="32">
        <v>2</v>
      </c>
      <c r="G58" s="32">
        <f t="shared" si="7"/>
        <v>3</v>
      </c>
      <c r="H58" s="20">
        <v>6335.75</v>
      </c>
      <c r="I58" s="20">
        <f t="shared" si="5"/>
        <v>31678.75</v>
      </c>
      <c r="J58" s="21">
        <f t="shared" si="6"/>
        <v>380145</v>
      </c>
      <c r="K58" s="22"/>
    </row>
    <row r="59" spans="2:11" ht="15.75" customHeight="1" x14ac:dyDescent="0.25">
      <c r="B59" s="214" t="s">
        <v>46</v>
      </c>
      <c r="C59" s="215"/>
      <c r="D59" s="236">
        <v>0</v>
      </c>
      <c r="E59" s="237"/>
      <c r="F59" s="62">
        <v>0</v>
      </c>
      <c r="G59" s="32">
        <f t="shared" si="7"/>
        <v>0</v>
      </c>
      <c r="H59" s="23">
        <v>6335.75</v>
      </c>
      <c r="I59" s="20">
        <f t="shared" si="5"/>
        <v>0</v>
      </c>
      <c r="J59" s="21">
        <f t="shared" si="6"/>
        <v>0</v>
      </c>
      <c r="K59" s="22"/>
    </row>
    <row r="60" spans="2:11" ht="15.75" customHeight="1" x14ac:dyDescent="0.25">
      <c r="B60" s="214" t="s">
        <v>47</v>
      </c>
      <c r="C60" s="215"/>
      <c r="D60" s="236">
        <v>1</v>
      </c>
      <c r="E60" s="237"/>
      <c r="F60" s="62">
        <v>0</v>
      </c>
      <c r="G60" s="32">
        <f t="shared" si="7"/>
        <v>1</v>
      </c>
      <c r="H60" s="23">
        <v>6335.75</v>
      </c>
      <c r="I60" s="20">
        <f t="shared" si="5"/>
        <v>6335.75</v>
      </c>
      <c r="J60" s="21">
        <f t="shared" si="6"/>
        <v>76029</v>
      </c>
      <c r="K60" s="22"/>
    </row>
    <row r="61" spans="2:11" ht="15.75" customHeight="1" x14ac:dyDescent="0.25">
      <c r="B61" s="214" t="s">
        <v>48</v>
      </c>
      <c r="C61" s="215"/>
      <c r="D61" s="236">
        <v>1</v>
      </c>
      <c r="E61" s="237"/>
      <c r="F61" s="62">
        <v>0</v>
      </c>
      <c r="G61" s="32">
        <f t="shared" si="7"/>
        <v>1</v>
      </c>
      <c r="H61" s="23">
        <v>6335.75</v>
      </c>
      <c r="I61" s="20">
        <f t="shared" si="5"/>
        <v>6335.75</v>
      </c>
      <c r="J61" s="21">
        <f t="shared" si="6"/>
        <v>76029</v>
      </c>
      <c r="K61" s="22"/>
    </row>
    <row r="62" spans="2:11" ht="15.75" customHeight="1" x14ac:dyDescent="0.25">
      <c r="B62" s="233" t="s">
        <v>49</v>
      </c>
      <c r="C62" s="234"/>
      <c r="D62" s="235"/>
      <c r="E62" s="234"/>
      <c r="F62" s="62"/>
      <c r="G62" s="32">
        <f t="shared" si="7"/>
        <v>0</v>
      </c>
      <c r="H62" s="23">
        <v>6028.25</v>
      </c>
      <c r="I62" s="20">
        <f t="shared" si="5"/>
        <v>0</v>
      </c>
      <c r="J62" s="21">
        <f t="shared" si="6"/>
        <v>0</v>
      </c>
      <c r="K62" s="22"/>
    </row>
    <row r="63" spans="2:11" ht="15.75" customHeight="1" x14ac:dyDescent="0.25">
      <c r="B63" s="214" t="s">
        <v>50</v>
      </c>
      <c r="C63" s="215"/>
      <c r="D63" s="216">
        <v>2</v>
      </c>
      <c r="E63" s="217"/>
      <c r="F63" s="62">
        <v>0</v>
      </c>
      <c r="G63" s="32">
        <f t="shared" si="7"/>
        <v>2</v>
      </c>
      <c r="H63" s="23">
        <v>5611</v>
      </c>
      <c r="I63" s="20">
        <f t="shared" si="5"/>
        <v>11222</v>
      </c>
      <c r="J63" s="21">
        <f t="shared" si="6"/>
        <v>134664</v>
      </c>
      <c r="K63" s="22"/>
    </row>
    <row r="64" spans="2:11" ht="15.75" customHeight="1" x14ac:dyDescent="0.25">
      <c r="B64" s="214" t="s">
        <v>51</v>
      </c>
      <c r="C64" s="215"/>
      <c r="D64" s="236">
        <v>1</v>
      </c>
      <c r="E64" s="237"/>
      <c r="F64" s="62">
        <v>0</v>
      </c>
      <c r="G64" s="32">
        <f t="shared" si="7"/>
        <v>1</v>
      </c>
      <c r="H64" s="23">
        <v>5395.9</v>
      </c>
      <c r="I64" s="20">
        <f t="shared" si="5"/>
        <v>5395.9</v>
      </c>
      <c r="J64" s="21">
        <f t="shared" si="6"/>
        <v>64750.799999999996</v>
      </c>
      <c r="K64" s="22"/>
    </row>
    <row r="65" spans="2:11" ht="15.75" customHeight="1" x14ac:dyDescent="0.25">
      <c r="B65" s="233" t="s">
        <v>52</v>
      </c>
      <c r="C65" s="234"/>
      <c r="D65" s="235"/>
      <c r="E65" s="234"/>
      <c r="F65" s="62"/>
      <c r="G65" s="32">
        <f t="shared" si="7"/>
        <v>0</v>
      </c>
      <c r="H65" s="23">
        <v>4864.55</v>
      </c>
      <c r="I65" s="20">
        <f t="shared" si="5"/>
        <v>0</v>
      </c>
      <c r="J65" s="21">
        <f t="shared" si="6"/>
        <v>0</v>
      </c>
      <c r="K65" s="22"/>
    </row>
    <row r="66" spans="2:11" ht="15.75" customHeight="1" x14ac:dyDescent="0.25">
      <c r="B66" s="214" t="s">
        <v>53</v>
      </c>
      <c r="C66" s="215"/>
      <c r="D66" s="236">
        <v>1</v>
      </c>
      <c r="E66" s="237"/>
      <c r="F66" s="62">
        <v>1</v>
      </c>
      <c r="G66" s="32">
        <f t="shared" si="7"/>
        <v>0</v>
      </c>
      <c r="H66" s="23">
        <v>7044.15</v>
      </c>
      <c r="I66" s="20">
        <f t="shared" si="5"/>
        <v>7044.15</v>
      </c>
      <c r="J66" s="21">
        <f t="shared" si="6"/>
        <v>84529.799999999988</v>
      </c>
      <c r="K66" s="22"/>
    </row>
    <row r="67" spans="2:11" ht="15.75" customHeight="1" x14ac:dyDescent="0.25">
      <c r="B67" s="214" t="s">
        <v>54</v>
      </c>
      <c r="C67" s="215"/>
      <c r="D67" s="236">
        <v>2</v>
      </c>
      <c r="E67" s="237"/>
      <c r="F67" s="62">
        <v>1</v>
      </c>
      <c r="G67" s="32">
        <f t="shared" si="7"/>
        <v>1</v>
      </c>
      <c r="H67" s="23">
        <v>6689.9</v>
      </c>
      <c r="I67" s="20">
        <f t="shared" si="5"/>
        <v>13379.8</v>
      </c>
      <c r="J67" s="21">
        <f t="shared" si="6"/>
        <v>160557.59999999998</v>
      </c>
      <c r="K67" s="22"/>
    </row>
    <row r="68" spans="2:11" ht="15.75" customHeight="1" x14ac:dyDescent="0.25">
      <c r="B68" s="214" t="s">
        <v>55</v>
      </c>
      <c r="C68" s="215"/>
      <c r="D68" s="236">
        <v>11</v>
      </c>
      <c r="E68" s="237"/>
      <c r="F68" s="62">
        <v>7</v>
      </c>
      <c r="G68" s="32">
        <f t="shared" si="7"/>
        <v>4</v>
      </c>
      <c r="H68" s="23">
        <v>6335.75</v>
      </c>
      <c r="I68" s="20">
        <f t="shared" si="5"/>
        <v>69693.25</v>
      </c>
      <c r="J68" s="21">
        <f t="shared" si="6"/>
        <v>836319</v>
      </c>
      <c r="K68" s="22"/>
    </row>
    <row r="69" spans="2:11" ht="15.75" customHeight="1" x14ac:dyDescent="0.25">
      <c r="B69" s="214" t="s">
        <v>56</v>
      </c>
      <c r="C69" s="215"/>
      <c r="D69" s="236">
        <v>2</v>
      </c>
      <c r="E69" s="237"/>
      <c r="F69" s="62">
        <v>2</v>
      </c>
      <c r="G69" s="32">
        <f t="shared" si="7"/>
        <v>0</v>
      </c>
      <c r="H69" s="23">
        <v>6012.15</v>
      </c>
      <c r="I69" s="20">
        <f t="shared" si="5"/>
        <v>12024.3</v>
      </c>
      <c r="J69" s="21">
        <f t="shared" si="6"/>
        <v>144291.59999999998</v>
      </c>
      <c r="K69" s="22"/>
    </row>
    <row r="70" spans="2:11" ht="15.75" customHeight="1" thickBot="1" x14ac:dyDescent="0.3">
      <c r="B70" s="221" t="s">
        <v>57</v>
      </c>
      <c r="C70" s="222"/>
      <c r="D70" s="238">
        <v>2</v>
      </c>
      <c r="E70" s="239"/>
      <c r="F70" s="155">
        <v>2</v>
      </c>
      <c r="G70" s="32">
        <f t="shared" si="7"/>
        <v>0</v>
      </c>
      <c r="H70" s="44">
        <v>5793.9</v>
      </c>
      <c r="I70" s="44">
        <f t="shared" si="5"/>
        <v>11587.8</v>
      </c>
      <c r="J70" s="45">
        <f t="shared" si="6"/>
        <v>139053.59999999998</v>
      </c>
      <c r="K70" s="22"/>
    </row>
    <row r="71" spans="2:11" ht="15.75" customHeight="1" thickTop="1" thickBot="1" x14ac:dyDescent="0.3">
      <c r="B71" s="208" t="s">
        <v>58</v>
      </c>
      <c r="C71" s="209"/>
      <c r="D71" s="210">
        <f>SUM(D51:E70)</f>
        <v>68</v>
      </c>
      <c r="E71" s="209"/>
      <c r="F71" s="14"/>
      <c r="G71" s="14"/>
      <c r="H71" s="46">
        <f>SUM(H51:H70)</f>
        <v>147508.24999999997</v>
      </c>
      <c r="I71" s="46">
        <f>SUM(I51:I70)</f>
        <v>554101.55000000016</v>
      </c>
      <c r="J71" s="47">
        <f>SUM(J51:J70)</f>
        <v>6649218.5999999978</v>
      </c>
      <c r="K71" s="12"/>
    </row>
    <row r="72" spans="2:11" ht="15.75" customHeight="1" thickTop="1" thickBot="1" x14ac:dyDescent="0.3"/>
    <row r="73" spans="2:11" ht="15.75" customHeight="1" thickTop="1" thickBot="1" x14ac:dyDescent="0.3">
      <c r="B73" s="208" t="s">
        <v>59</v>
      </c>
      <c r="C73" s="212"/>
      <c r="D73" s="212"/>
      <c r="E73" s="212"/>
      <c r="F73" s="212"/>
      <c r="G73" s="212"/>
      <c r="H73" s="212"/>
      <c r="I73" s="213"/>
      <c r="J73" s="48">
        <f>+J28+J45+J71</f>
        <v>69066954.599999994</v>
      </c>
      <c r="K73" s="12"/>
    </row>
    <row r="74" spans="2:11" ht="15.75" customHeight="1" thickTop="1" x14ac:dyDescent="0.25">
      <c r="D74" s="1" t="s">
        <v>123</v>
      </c>
      <c r="E74" s="42">
        <f>+D71+D44+D28</f>
        <v>181</v>
      </c>
    </row>
    <row r="75" spans="2:11" ht="15.75" customHeight="1" thickBot="1" x14ac:dyDescent="0.3"/>
    <row r="76" spans="2:11" ht="15.75" customHeight="1" thickTop="1" thickBot="1" x14ac:dyDescent="0.3">
      <c r="B76" s="243" t="s">
        <v>60</v>
      </c>
      <c r="C76" s="212"/>
      <c r="D76" s="212"/>
      <c r="E76" s="212"/>
      <c r="F76" s="212"/>
      <c r="G76" s="212"/>
      <c r="H76" s="212"/>
      <c r="I76" s="212"/>
      <c r="J76" s="213"/>
      <c r="K76" s="12"/>
    </row>
    <row r="77" spans="2:11" ht="15.75" customHeight="1" thickTop="1" x14ac:dyDescent="0.25">
      <c r="B77" s="13"/>
      <c r="C77" s="13"/>
      <c r="D77" s="13"/>
      <c r="E77" s="13"/>
      <c r="F77" s="13"/>
      <c r="G77" s="13"/>
      <c r="H77" s="13"/>
      <c r="I77" s="13"/>
      <c r="J77" s="13"/>
      <c r="K77" s="13"/>
    </row>
    <row r="78" spans="2:11" ht="15.75" customHeight="1" x14ac:dyDescent="0.25">
      <c r="B78" s="202" t="s">
        <v>61</v>
      </c>
      <c r="C78" s="197"/>
      <c r="D78" s="197"/>
      <c r="E78" s="197"/>
      <c r="F78" s="197"/>
      <c r="G78" s="197"/>
      <c r="H78" s="197"/>
      <c r="I78" s="197"/>
      <c r="J78" s="197"/>
      <c r="K78" s="10"/>
    </row>
    <row r="79" spans="2:11" ht="15.75" customHeight="1" thickBot="1" x14ac:dyDescent="0.3"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2:11" ht="15.75" customHeight="1" thickTop="1" thickBot="1" x14ac:dyDescent="0.3">
      <c r="B80" s="242" t="s">
        <v>62</v>
      </c>
      <c r="C80" s="209"/>
      <c r="D80" s="49" t="s">
        <v>63</v>
      </c>
      <c r="E80" s="49" t="s">
        <v>64</v>
      </c>
      <c r="F80" s="49"/>
      <c r="G80" s="49"/>
      <c r="H80" s="49" t="s">
        <v>65</v>
      </c>
      <c r="I80" s="49" t="s">
        <v>66</v>
      </c>
      <c r="J80" s="50" t="s">
        <v>15</v>
      </c>
      <c r="K80" s="12"/>
    </row>
    <row r="81" spans="2:11" ht="15.75" customHeight="1" thickTop="1" x14ac:dyDescent="0.25">
      <c r="B81" s="241" t="s">
        <v>67</v>
      </c>
      <c r="C81" s="205"/>
      <c r="D81" s="51" t="s">
        <v>68</v>
      </c>
      <c r="E81" s="52">
        <f>(+I28/30)*40</f>
        <v>1892107.0666666667</v>
      </c>
      <c r="F81" s="52"/>
      <c r="G81" s="52"/>
      <c r="H81" s="52">
        <f>(I45/30)*40</f>
        <v>5043196.9333333336</v>
      </c>
      <c r="I81" s="52">
        <f>(+I71/30)*40</f>
        <v>738802.06666666688</v>
      </c>
      <c r="J81" s="53">
        <f t="shared" ref="J81:J90" si="8">SUM(E81:I81)</f>
        <v>7674106.0666666664</v>
      </c>
      <c r="K81" s="54"/>
    </row>
    <row r="82" spans="2:11" ht="15.75" customHeight="1" x14ac:dyDescent="0.25">
      <c r="B82" s="240" t="s">
        <v>69</v>
      </c>
      <c r="C82" s="215"/>
      <c r="D82" s="55" t="s">
        <v>70</v>
      </c>
      <c r="E82" s="56">
        <f>(+I28/30)*10</f>
        <v>473026.76666666666</v>
      </c>
      <c r="F82" s="56"/>
      <c r="G82" s="56"/>
      <c r="H82" s="56"/>
      <c r="I82" s="56"/>
      <c r="J82" s="57">
        <f t="shared" si="8"/>
        <v>473026.76666666666</v>
      </c>
      <c r="K82" s="54"/>
    </row>
    <row r="83" spans="2:11" ht="15.75" customHeight="1" x14ac:dyDescent="0.25">
      <c r="B83" s="240" t="s">
        <v>71</v>
      </c>
      <c r="C83" s="215"/>
      <c r="D83" s="55" t="s">
        <v>72</v>
      </c>
      <c r="E83" s="56">
        <v>0</v>
      </c>
      <c r="F83" s="56"/>
      <c r="G83" s="56"/>
      <c r="H83" s="56">
        <f>(I45/30)*24</f>
        <v>3025918.16</v>
      </c>
      <c r="I83" s="56">
        <f>(I71/30)*24</f>
        <v>443281.24000000017</v>
      </c>
      <c r="J83" s="57">
        <f t="shared" si="8"/>
        <v>3469199.4000000004</v>
      </c>
      <c r="K83" s="54"/>
    </row>
    <row r="84" spans="2:11" ht="15.75" customHeight="1" x14ac:dyDescent="0.25">
      <c r="B84" s="240" t="s">
        <v>73</v>
      </c>
      <c r="C84" s="215"/>
      <c r="D84" s="58">
        <v>9.9699999999999997E-2</v>
      </c>
      <c r="E84" s="56">
        <f>+(((141.7*10)*360)*0.0997)*($D$28-$D$27)+($J$27*0.0997)</f>
        <v>1546333.60032</v>
      </c>
      <c r="F84" s="56"/>
      <c r="G84" s="56"/>
      <c r="H84" s="56">
        <f>+J45*0.0997</f>
        <v>4525260.6082799993</v>
      </c>
      <c r="I84" s="56">
        <f>+J71*0.0997</f>
        <v>662927.09441999975</v>
      </c>
      <c r="J84" s="57">
        <f t="shared" si="8"/>
        <v>6734521.3030199995</v>
      </c>
      <c r="K84" s="54"/>
    </row>
    <row r="85" spans="2:11" ht="15.75" customHeight="1" x14ac:dyDescent="0.25">
      <c r="B85" s="240" t="s">
        <v>74</v>
      </c>
      <c r="C85" s="215"/>
      <c r="D85" s="60">
        <v>3.175E-2</v>
      </c>
      <c r="E85" s="56">
        <f>+(((141.7*10)*360)*0.03175)*($D$28-$D$27)+($J$27*0.03175)</f>
        <v>492438.2328</v>
      </c>
      <c r="F85" s="56"/>
      <c r="G85" s="56"/>
      <c r="H85" s="56">
        <f>+J45*0.03175</f>
        <v>1441093.5237</v>
      </c>
      <c r="I85" s="56">
        <f>+J71*0.03175</f>
        <v>211112.69054999994</v>
      </c>
      <c r="J85" s="57">
        <f t="shared" si="8"/>
        <v>2144644.4470500001</v>
      </c>
      <c r="K85" s="54"/>
    </row>
    <row r="86" spans="2:11" ht="15.75" customHeight="1" x14ac:dyDescent="0.25">
      <c r="B86" s="61"/>
      <c r="C86" s="62"/>
      <c r="D86" s="60"/>
      <c r="E86" s="56"/>
      <c r="F86" s="56"/>
      <c r="G86" s="56"/>
      <c r="H86" s="56"/>
      <c r="I86" s="56"/>
      <c r="J86" s="57"/>
      <c r="K86" s="54"/>
    </row>
    <row r="87" spans="2:11" ht="25.5" customHeight="1" x14ac:dyDescent="0.25">
      <c r="B87" s="240" t="s">
        <v>75</v>
      </c>
      <c r="C87" s="215"/>
      <c r="D87" s="63" t="s">
        <v>76</v>
      </c>
      <c r="E87" s="56">
        <f>(12.65*D28*12)</f>
        <v>5768.4</v>
      </c>
      <c r="F87" s="56"/>
      <c r="G87" s="56"/>
      <c r="H87" s="56">
        <f>(12.65*((D43*12)/19))+(12.65*((D34+D35+D36++D37+D38+D39)*12))</f>
        <v>49982.14736842105</v>
      </c>
      <c r="I87" s="56">
        <f>(12.65*D71*12)</f>
        <v>10322.400000000001</v>
      </c>
      <c r="J87" s="57">
        <f t="shared" si="8"/>
        <v>66072.947368421053</v>
      </c>
      <c r="K87" s="54"/>
    </row>
    <row r="88" spans="2:11" ht="26.25" customHeight="1" x14ac:dyDescent="0.25">
      <c r="B88" s="240" t="s">
        <v>77</v>
      </c>
      <c r="C88" s="215"/>
      <c r="D88" s="63" t="s">
        <v>78</v>
      </c>
      <c r="E88" s="56">
        <f>(5*D28*12)</f>
        <v>2280</v>
      </c>
      <c r="F88" s="56"/>
      <c r="G88" s="56"/>
      <c r="H88" s="56">
        <f>(5*D43*12/19)+(5*(D34+D35+D36++D37+D38+D39)*12)</f>
        <v>19755.78947368421</v>
      </c>
      <c r="I88" s="56">
        <f>(5*D71*12)</f>
        <v>4080</v>
      </c>
      <c r="J88" s="57">
        <f t="shared" si="8"/>
        <v>26115.78947368421</v>
      </c>
      <c r="K88" s="54"/>
    </row>
    <row r="89" spans="2:11" ht="15.75" customHeight="1" x14ac:dyDescent="0.25">
      <c r="B89" s="240" t="s">
        <v>79</v>
      </c>
      <c r="C89" s="215"/>
      <c r="D89" s="64">
        <v>0.05</v>
      </c>
      <c r="E89" s="56">
        <f>+(((141.7*10)*360)*0.05)*($D$28-$D$27)+($J$27*0.05)</f>
        <v>775493.28</v>
      </c>
      <c r="F89" s="56"/>
      <c r="G89" s="56"/>
      <c r="H89" s="56">
        <f>+J45*0.05</f>
        <v>2269438.62</v>
      </c>
      <c r="I89" s="56">
        <f>+J71*0.05</f>
        <v>332460.92999999993</v>
      </c>
      <c r="J89" s="57">
        <f t="shared" si="8"/>
        <v>3377392.83</v>
      </c>
      <c r="K89" s="54"/>
    </row>
    <row r="90" spans="2:11" ht="15.75" customHeight="1" thickBot="1" x14ac:dyDescent="0.3">
      <c r="B90" s="248" t="s">
        <v>80</v>
      </c>
      <c r="C90" s="222"/>
      <c r="D90" s="65">
        <v>0.02</v>
      </c>
      <c r="E90" s="66">
        <f>+J28*0.02</f>
        <v>340579.27200000006</v>
      </c>
      <c r="F90" s="66"/>
      <c r="G90" s="66"/>
      <c r="H90" s="66">
        <f>+J45*0.02</f>
        <v>907775.44799999997</v>
      </c>
      <c r="I90" s="66">
        <f>+J71*0.02</f>
        <v>132984.37199999994</v>
      </c>
      <c r="J90" s="67">
        <f t="shared" si="8"/>
        <v>1381339.0919999999</v>
      </c>
      <c r="K90" s="54"/>
    </row>
    <row r="91" spans="2:11" ht="15.75" customHeight="1" thickTop="1" thickBot="1" x14ac:dyDescent="0.3">
      <c r="B91" s="245" t="s">
        <v>81</v>
      </c>
      <c r="C91" s="246"/>
      <c r="D91" s="247"/>
      <c r="E91" s="70">
        <f>SUM(E81:E90)</f>
        <v>5528026.6184533341</v>
      </c>
      <c r="F91" s="70"/>
      <c r="G91" s="70"/>
      <c r="H91" s="70">
        <f>SUM(H81:H90)</f>
        <v>17282421.230155438</v>
      </c>
      <c r="I91" s="70">
        <f>SUM(I81:I90)</f>
        <v>2535970.7936366666</v>
      </c>
      <c r="J91" s="71">
        <f>SUM(J81:J90)</f>
        <v>25346418.642245442</v>
      </c>
      <c r="K91" s="12"/>
    </row>
    <row r="92" spans="2:11" ht="15.75" customHeight="1" thickTop="1" x14ac:dyDescent="0.25"/>
    <row r="93" spans="2:11" ht="15.75" customHeight="1" x14ac:dyDescent="0.25"/>
    <row r="94" spans="2:11" ht="15.75" customHeight="1" x14ac:dyDescent="0.25">
      <c r="B94" s="202" t="s">
        <v>82</v>
      </c>
      <c r="C94" s="197"/>
      <c r="D94" s="197"/>
      <c r="E94" s="197"/>
      <c r="F94" s="197"/>
      <c r="G94" s="197"/>
      <c r="H94" s="197"/>
      <c r="I94" s="197"/>
      <c r="J94" s="197"/>
      <c r="K94" s="10"/>
    </row>
    <row r="95" spans="2:11" ht="15.75" customHeight="1" thickBot="1" x14ac:dyDescent="0.3"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2:11" ht="15.75" customHeight="1" thickTop="1" thickBot="1" x14ac:dyDescent="0.3">
      <c r="B96" s="72" t="s">
        <v>62</v>
      </c>
      <c r="C96" s="73" t="s">
        <v>83</v>
      </c>
      <c r="D96" s="49" t="s">
        <v>84</v>
      </c>
      <c r="E96" s="49" t="s">
        <v>85</v>
      </c>
      <c r="F96" s="49"/>
      <c r="G96" s="49"/>
      <c r="H96" s="49" t="s">
        <v>65</v>
      </c>
      <c r="I96" s="49" t="s">
        <v>66</v>
      </c>
      <c r="J96" s="50" t="s">
        <v>15</v>
      </c>
      <c r="K96" s="74"/>
    </row>
    <row r="97" spans="2:11" ht="15.75" customHeight="1" thickTop="1" thickBot="1" x14ac:dyDescent="0.3">
      <c r="B97" s="75" t="s">
        <v>86</v>
      </c>
      <c r="C97" s="76" t="s">
        <v>8</v>
      </c>
      <c r="D97" s="77">
        <v>1255</v>
      </c>
      <c r="E97" s="76" t="s">
        <v>87</v>
      </c>
      <c r="F97" s="76"/>
      <c r="G97" s="76"/>
      <c r="H97" s="78">
        <f>+D97*((+D34+D35+D36+D37+D38+D39)*12)</f>
        <v>1129500</v>
      </c>
      <c r="I97" s="78">
        <f>+D97*D71*12</f>
        <v>1024080</v>
      </c>
      <c r="J97" s="79">
        <f>SUM(H97:I97)</f>
        <v>2153580</v>
      </c>
      <c r="K97" s="22"/>
    </row>
    <row r="98" spans="2:11" ht="15.75" customHeight="1" thickTop="1" thickBot="1" x14ac:dyDescent="0.3">
      <c r="B98" s="80" t="s">
        <v>88</v>
      </c>
      <c r="C98" s="76" t="s">
        <v>8</v>
      </c>
      <c r="D98" s="81">
        <v>31.35</v>
      </c>
      <c r="E98" s="82" t="s">
        <v>87</v>
      </c>
      <c r="F98" s="82"/>
      <c r="G98" s="82"/>
      <c r="H98" s="23">
        <f>+(D98*10)*(D43/10)*12</f>
        <v>1817422.2000000002</v>
      </c>
      <c r="I98" s="23"/>
      <c r="J98" s="83">
        <f>SUM(H98:I98)</f>
        <v>1817422.2000000002</v>
      </c>
      <c r="K98" s="22"/>
    </row>
    <row r="99" spans="2:11" ht="15.75" customHeight="1" thickTop="1" thickBot="1" x14ac:dyDescent="0.3">
      <c r="B99" s="80" t="s">
        <v>89</v>
      </c>
      <c r="C99" s="76" t="s">
        <v>8</v>
      </c>
      <c r="D99" s="81">
        <v>763.35</v>
      </c>
      <c r="E99" s="82" t="s">
        <v>87</v>
      </c>
      <c r="F99" s="82"/>
      <c r="G99" s="82"/>
      <c r="H99" s="23">
        <f>D99*D34*12</f>
        <v>146563.20000000001</v>
      </c>
      <c r="I99" s="23"/>
      <c r="J99" s="83">
        <f>SUM(H99:I99)</f>
        <v>146563.20000000001</v>
      </c>
      <c r="K99" s="22"/>
    </row>
    <row r="100" spans="2:11" ht="15.75" customHeight="1" thickTop="1" thickBot="1" x14ac:dyDescent="0.3">
      <c r="B100" s="80" t="s">
        <v>90</v>
      </c>
      <c r="C100" s="76" t="s">
        <v>8</v>
      </c>
      <c r="D100" s="81">
        <v>840.8</v>
      </c>
      <c r="E100" s="82" t="s">
        <v>87</v>
      </c>
      <c r="F100" s="82"/>
      <c r="G100" s="82"/>
      <c r="H100" s="23">
        <f>D100*D35*12</f>
        <v>221971.19999999998</v>
      </c>
      <c r="I100" s="23"/>
      <c r="J100" s="83">
        <f t="shared" ref="J100:J104" si="9">SUM(H100:I100)</f>
        <v>221971.19999999998</v>
      </c>
      <c r="K100" s="22"/>
    </row>
    <row r="101" spans="2:11" ht="15.75" customHeight="1" thickTop="1" thickBot="1" x14ac:dyDescent="0.3">
      <c r="B101" s="80" t="s">
        <v>91</v>
      </c>
      <c r="C101" s="76" t="s">
        <v>8</v>
      </c>
      <c r="D101" s="81">
        <v>937.7</v>
      </c>
      <c r="E101" s="82" t="s">
        <v>87</v>
      </c>
      <c r="F101" s="82"/>
      <c r="G101" s="82"/>
      <c r="H101" s="23">
        <f>D101*D36*12</f>
        <v>123776.40000000001</v>
      </c>
      <c r="I101" s="23"/>
      <c r="J101" s="83">
        <f t="shared" si="9"/>
        <v>123776.40000000001</v>
      </c>
      <c r="K101" s="22"/>
    </row>
    <row r="102" spans="2:11" ht="15.75" customHeight="1" thickTop="1" thickBot="1" x14ac:dyDescent="0.3">
      <c r="B102" s="80" t="s">
        <v>92</v>
      </c>
      <c r="C102" s="76" t="s">
        <v>8</v>
      </c>
      <c r="D102" s="81">
        <v>693.2</v>
      </c>
      <c r="E102" s="82" t="s">
        <v>87</v>
      </c>
      <c r="F102" s="82"/>
      <c r="G102" s="82"/>
      <c r="H102" s="84">
        <v>13346.4</v>
      </c>
      <c r="I102" s="23"/>
      <c r="J102" s="83">
        <f t="shared" si="9"/>
        <v>13346.4</v>
      </c>
      <c r="K102" s="22"/>
    </row>
    <row r="103" spans="2:11" ht="15.75" customHeight="1" thickTop="1" thickBot="1" x14ac:dyDescent="0.3">
      <c r="B103" s="80" t="s">
        <v>93</v>
      </c>
      <c r="C103" s="76" t="s">
        <v>8</v>
      </c>
      <c r="D103" s="81">
        <v>693.2</v>
      </c>
      <c r="E103" s="82" t="s">
        <v>87</v>
      </c>
      <c r="F103" s="82"/>
      <c r="G103" s="82"/>
      <c r="H103" s="84">
        <v>83437.2</v>
      </c>
      <c r="I103" s="23"/>
      <c r="J103" s="83">
        <f t="shared" si="9"/>
        <v>83437.2</v>
      </c>
      <c r="K103" s="22"/>
    </row>
    <row r="104" spans="2:11" ht="15.75" customHeight="1" thickTop="1" thickBot="1" x14ac:dyDescent="0.3">
      <c r="B104" s="80" t="s">
        <v>94</v>
      </c>
      <c r="C104" s="76" t="s">
        <v>8</v>
      </c>
      <c r="D104" s="81">
        <v>693.2</v>
      </c>
      <c r="E104" s="82" t="s">
        <v>87</v>
      </c>
      <c r="F104" s="82"/>
      <c r="G104" s="82"/>
      <c r="H104" s="23">
        <f>D104*D39*12</f>
        <v>108139.20000000001</v>
      </c>
      <c r="I104" s="23"/>
      <c r="J104" s="83">
        <f t="shared" si="9"/>
        <v>108139.20000000001</v>
      </c>
      <c r="K104" s="22"/>
    </row>
    <row r="105" spans="2:11" ht="15.75" customHeight="1" thickTop="1" thickBot="1" x14ac:dyDescent="0.3">
      <c r="B105" s="80" t="s">
        <v>95</v>
      </c>
      <c r="C105" s="76" t="s">
        <v>8</v>
      </c>
      <c r="D105" s="85">
        <v>301.255</v>
      </c>
      <c r="E105" s="82" t="s">
        <v>87</v>
      </c>
      <c r="F105" s="156"/>
      <c r="G105" s="156"/>
      <c r="H105" s="44">
        <v>0</v>
      </c>
      <c r="I105" s="44"/>
      <c r="J105" s="86"/>
      <c r="K105" s="22"/>
    </row>
    <row r="106" spans="2:11" ht="15.75" customHeight="1" thickTop="1" thickBot="1" x14ac:dyDescent="0.3">
      <c r="B106" s="80" t="s">
        <v>96</v>
      </c>
      <c r="C106" s="76" t="s">
        <v>8</v>
      </c>
      <c r="D106" s="85">
        <v>319</v>
      </c>
      <c r="E106" s="82" t="s">
        <v>87</v>
      </c>
      <c r="F106" s="156"/>
      <c r="G106" s="156"/>
      <c r="H106" s="44">
        <v>0</v>
      </c>
      <c r="I106" s="44"/>
      <c r="J106" s="86"/>
      <c r="K106" s="22"/>
    </row>
    <row r="107" spans="2:11" ht="15.75" customHeight="1" thickTop="1" thickBot="1" x14ac:dyDescent="0.3">
      <c r="B107" s="80" t="s">
        <v>97</v>
      </c>
      <c r="C107" s="76" t="s">
        <v>8</v>
      </c>
      <c r="D107" s="85">
        <v>395.05</v>
      </c>
      <c r="E107" s="82" t="s">
        <v>87</v>
      </c>
      <c r="F107" s="156"/>
      <c r="G107" s="156"/>
      <c r="H107" s="44">
        <v>0</v>
      </c>
      <c r="I107" s="44"/>
      <c r="J107" s="86"/>
      <c r="K107" s="22"/>
    </row>
    <row r="108" spans="2:11" ht="15.75" customHeight="1" thickTop="1" thickBot="1" x14ac:dyDescent="0.3">
      <c r="B108" s="87" t="s">
        <v>98</v>
      </c>
      <c r="C108" s="76" t="s">
        <v>8</v>
      </c>
      <c r="D108" s="88">
        <v>15.9</v>
      </c>
      <c r="E108" s="82" t="s">
        <v>87</v>
      </c>
      <c r="F108" s="156"/>
      <c r="G108" s="156"/>
      <c r="H108" s="25">
        <f>D108*D43*12</f>
        <v>921754.8</v>
      </c>
      <c r="I108" s="25"/>
      <c r="J108" s="89">
        <f>SUM(H108:I108)</f>
        <v>921754.8</v>
      </c>
      <c r="K108" s="22"/>
    </row>
    <row r="109" spans="2:11" ht="15.75" customHeight="1" thickTop="1" thickBot="1" x14ac:dyDescent="0.3">
      <c r="B109" s="244" t="s">
        <v>99</v>
      </c>
      <c r="C109" s="212"/>
      <c r="D109" s="212"/>
      <c r="E109" s="209"/>
      <c r="F109" s="69"/>
      <c r="G109" s="69"/>
      <c r="H109" s="90">
        <f>SUM(H97:H108)</f>
        <v>4565910.6000000006</v>
      </c>
      <c r="I109" s="90">
        <f>SUM(I97:I108)</f>
        <v>1024080</v>
      </c>
      <c r="J109" s="90">
        <f>SUM(J97:J108)</f>
        <v>5589990.6000000015</v>
      </c>
      <c r="K109" s="54"/>
    </row>
    <row r="110" spans="2:11" ht="15.75" customHeight="1" thickTop="1" x14ac:dyDescent="0.25">
      <c r="B110" s="13"/>
      <c r="C110" s="13"/>
      <c r="D110" s="13"/>
      <c r="E110" s="13"/>
      <c r="F110" s="13"/>
      <c r="G110" s="13"/>
      <c r="H110" s="13"/>
      <c r="I110" s="13"/>
      <c r="J110" s="13"/>
      <c r="K110" s="13"/>
    </row>
    <row r="111" spans="2:11" ht="15.75" customHeight="1" x14ac:dyDescent="0.25">
      <c r="B111" s="202" t="s">
        <v>100</v>
      </c>
      <c r="C111" s="197"/>
      <c r="D111" s="197"/>
      <c r="E111" s="197"/>
      <c r="F111" s="197"/>
      <c r="G111" s="197"/>
      <c r="H111" s="197"/>
      <c r="I111" s="197"/>
      <c r="J111" s="197"/>
      <c r="K111" s="10"/>
    </row>
    <row r="112" spans="2:11" ht="15.75" customHeight="1" thickBot="1" x14ac:dyDescent="0.3"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2:11" ht="15.75" customHeight="1" thickTop="1" thickBot="1" x14ac:dyDescent="0.3">
      <c r="B113" s="72" t="s">
        <v>62</v>
      </c>
      <c r="C113" s="73" t="s">
        <v>101</v>
      </c>
      <c r="D113" s="49" t="s">
        <v>84</v>
      </c>
      <c r="E113" s="73" t="s">
        <v>85</v>
      </c>
      <c r="F113" s="91"/>
      <c r="G113" s="91"/>
      <c r="H113" s="251" t="s">
        <v>102</v>
      </c>
      <c r="I113" s="209"/>
      <c r="J113" s="50" t="s">
        <v>15</v>
      </c>
      <c r="K113" s="54"/>
    </row>
    <row r="114" spans="2:11" ht="15.75" customHeight="1" thickTop="1" x14ac:dyDescent="0.25">
      <c r="B114" s="92" t="s">
        <v>103</v>
      </c>
      <c r="C114" s="93">
        <v>50</v>
      </c>
      <c r="D114" s="94">
        <v>1310</v>
      </c>
      <c r="E114" s="51" t="s">
        <v>87</v>
      </c>
      <c r="F114" s="157"/>
      <c r="G114" s="157"/>
      <c r="H114" s="250">
        <f t="shared" ref="H114:H124" si="10">+C114*D114</f>
        <v>65500</v>
      </c>
      <c r="I114" s="205"/>
      <c r="J114" s="95">
        <f>+H114*12</f>
        <v>786000</v>
      </c>
      <c r="K114" s="54"/>
    </row>
    <row r="115" spans="2:11" ht="15.75" customHeight="1" x14ac:dyDescent="0.25">
      <c r="B115" s="96" t="s">
        <v>104</v>
      </c>
      <c r="C115" s="97">
        <v>10</v>
      </c>
      <c r="D115" s="98">
        <v>2504</v>
      </c>
      <c r="E115" s="55" t="s">
        <v>105</v>
      </c>
      <c r="F115" s="158"/>
      <c r="G115" s="158"/>
      <c r="H115" s="249">
        <f t="shared" si="10"/>
        <v>25040</v>
      </c>
      <c r="I115" s="215"/>
      <c r="J115" s="99">
        <f t="shared" ref="J115:J124" si="11">+H115</f>
        <v>25040</v>
      </c>
      <c r="K115" s="54"/>
    </row>
    <row r="116" spans="2:11" ht="15.75" customHeight="1" x14ac:dyDescent="0.25">
      <c r="B116" s="96" t="s">
        <v>106</v>
      </c>
      <c r="C116" s="97">
        <v>100</v>
      </c>
      <c r="D116" s="98">
        <v>2420</v>
      </c>
      <c r="E116" s="55" t="s">
        <v>105</v>
      </c>
      <c r="F116" s="158"/>
      <c r="G116" s="158"/>
      <c r="H116" s="249">
        <f t="shared" si="10"/>
        <v>242000</v>
      </c>
      <c r="I116" s="215"/>
      <c r="J116" s="99">
        <f t="shared" si="11"/>
        <v>242000</v>
      </c>
      <c r="K116" s="54"/>
    </row>
    <row r="117" spans="2:11" ht="15.75" customHeight="1" x14ac:dyDescent="0.25">
      <c r="B117" s="96" t="s">
        <v>107</v>
      </c>
      <c r="C117" s="97">
        <v>150</v>
      </c>
      <c r="D117" s="98">
        <v>430</v>
      </c>
      <c r="E117" s="55" t="s">
        <v>105</v>
      </c>
      <c r="F117" s="158"/>
      <c r="G117" s="158"/>
      <c r="H117" s="249">
        <f t="shared" si="10"/>
        <v>64500</v>
      </c>
      <c r="I117" s="215"/>
      <c r="J117" s="99">
        <f t="shared" si="11"/>
        <v>64500</v>
      </c>
      <c r="K117" s="54"/>
    </row>
    <row r="118" spans="2:11" ht="15.75" customHeight="1" x14ac:dyDescent="0.25">
      <c r="B118" s="96" t="s">
        <v>108</v>
      </c>
      <c r="C118" s="97">
        <v>5</v>
      </c>
      <c r="D118" s="98">
        <v>1700</v>
      </c>
      <c r="E118" s="55" t="s">
        <v>105</v>
      </c>
      <c r="F118" s="158"/>
      <c r="G118" s="158"/>
      <c r="H118" s="249">
        <f t="shared" si="10"/>
        <v>8500</v>
      </c>
      <c r="I118" s="215"/>
      <c r="J118" s="99">
        <f t="shared" si="11"/>
        <v>8500</v>
      </c>
      <c r="K118" s="54"/>
    </row>
    <row r="119" spans="2:11" ht="15.75" customHeight="1" x14ac:dyDescent="0.25">
      <c r="B119" s="96" t="s">
        <v>109</v>
      </c>
      <c r="C119" s="97">
        <v>1</v>
      </c>
      <c r="D119" s="98">
        <v>2000</v>
      </c>
      <c r="E119" s="100" t="s">
        <v>105</v>
      </c>
      <c r="F119" s="159"/>
      <c r="G119" s="159"/>
      <c r="H119" s="249">
        <f t="shared" si="10"/>
        <v>2000</v>
      </c>
      <c r="I119" s="215"/>
      <c r="J119" s="99">
        <f t="shared" si="11"/>
        <v>2000</v>
      </c>
      <c r="K119" s="54"/>
    </row>
    <row r="120" spans="2:11" ht="15.75" customHeight="1" x14ac:dyDescent="0.25">
      <c r="B120" s="101" t="s">
        <v>110</v>
      </c>
      <c r="C120" s="97">
        <v>1</v>
      </c>
      <c r="D120" s="98">
        <v>3000</v>
      </c>
      <c r="E120" s="102" t="s">
        <v>105</v>
      </c>
      <c r="F120" s="160"/>
      <c r="G120" s="160"/>
      <c r="H120" s="249">
        <f t="shared" si="10"/>
        <v>3000</v>
      </c>
      <c r="I120" s="215"/>
      <c r="J120" s="99">
        <f t="shared" si="11"/>
        <v>3000</v>
      </c>
      <c r="K120" s="54"/>
    </row>
    <row r="121" spans="2:11" ht="15.75" customHeight="1" x14ac:dyDescent="0.25">
      <c r="B121" s="96" t="s">
        <v>111</v>
      </c>
      <c r="C121" s="97">
        <v>75</v>
      </c>
      <c r="D121" s="98">
        <v>500</v>
      </c>
      <c r="E121" s="102" t="s">
        <v>105</v>
      </c>
      <c r="F121" s="160"/>
      <c r="G121" s="160"/>
      <c r="H121" s="249">
        <f t="shared" si="10"/>
        <v>37500</v>
      </c>
      <c r="I121" s="215"/>
      <c r="J121" s="99">
        <f t="shared" si="11"/>
        <v>37500</v>
      </c>
      <c r="K121" s="54"/>
    </row>
    <row r="122" spans="2:11" ht="15.75" customHeight="1" x14ac:dyDescent="0.25">
      <c r="B122" s="96" t="s">
        <v>112</v>
      </c>
      <c r="C122" s="97">
        <f>+D43</f>
        <v>4831</v>
      </c>
      <c r="D122" s="98">
        <v>12.5</v>
      </c>
      <c r="E122" s="102" t="s">
        <v>105</v>
      </c>
      <c r="F122" s="160"/>
      <c r="G122" s="160"/>
      <c r="H122" s="249">
        <f t="shared" si="10"/>
        <v>60387.5</v>
      </c>
      <c r="I122" s="215"/>
      <c r="J122" s="99">
        <f t="shared" si="11"/>
        <v>60387.5</v>
      </c>
      <c r="K122" s="54"/>
    </row>
    <row r="123" spans="2:11" ht="15.75" customHeight="1" x14ac:dyDescent="0.25">
      <c r="B123" s="96" t="s">
        <v>113</v>
      </c>
      <c r="C123" s="97">
        <v>1</v>
      </c>
      <c r="D123" s="98">
        <v>20000</v>
      </c>
      <c r="E123" s="102" t="s">
        <v>105</v>
      </c>
      <c r="F123" s="160"/>
      <c r="G123" s="160"/>
      <c r="H123" s="249">
        <f t="shared" si="10"/>
        <v>20000</v>
      </c>
      <c r="I123" s="215"/>
      <c r="J123" s="99">
        <f t="shared" si="11"/>
        <v>20000</v>
      </c>
      <c r="K123" s="54"/>
    </row>
    <row r="124" spans="2:11" ht="15.75" customHeight="1" thickBot="1" x14ac:dyDescent="0.3">
      <c r="B124" s="103" t="s">
        <v>114</v>
      </c>
      <c r="C124" s="104">
        <v>1</v>
      </c>
      <c r="D124" s="105">
        <v>10000</v>
      </c>
      <c r="E124" s="106" t="s">
        <v>105</v>
      </c>
      <c r="F124" s="161"/>
      <c r="G124" s="161"/>
      <c r="H124" s="252">
        <f t="shared" si="10"/>
        <v>10000</v>
      </c>
      <c r="I124" s="222"/>
      <c r="J124" s="107">
        <f t="shared" si="11"/>
        <v>10000</v>
      </c>
      <c r="K124" s="54"/>
    </row>
    <row r="125" spans="2:11" ht="15.75" customHeight="1" thickTop="1" thickBot="1" x14ac:dyDescent="0.3">
      <c r="B125" s="255">
        <f>SUM(J114:J124)</f>
        <v>1258927.5</v>
      </c>
      <c r="C125" s="212"/>
      <c r="D125" s="212"/>
      <c r="E125" s="212"/>
      <c r="F125" s="212"/>
      <c r="G125" s="212"/>
      <c r="H125" s="212"/>
      <c r="I125" s="209"/>
      <c r="J125" s="108">
        <f>SUM(J114:J124)</f>
        <v>1258927.5</v>
      </c>
      <c r="K125" s="54"/>
    </row>
    <row r="126" spans="2:11" ht="15.75" customHeight="1" thickTop="1" thickBot="1" x14ac:dyDescent="0.3">
      <c r="B126" s="11"/>
      <c r="C126" s="11"/>
      <c r="D126" s="11"/>
      <c r="E126" s="11"/>
      <c r="F126" s="11"/>
      <c r="G126" s="11"/>
      <c r="H126" s="11"/>
      <c r="I126" s="11"/>
      <c r="J126" s="109"/>
      <c r="K126" s="109"/>
    </row>
    <row r="127" spans="2:11" ht="15.75" customHeight="1" thickTop="1" thickBot="1" x14ac:dyDescent="0.3">
      <c r="B127" s="244" t="s">
        <v>115</v>
      </c>
      <c r="C127" s="212"/>
      <c r="D127" s="212"/>
      <c r="E127" s="212"/>
      <c r="F127" s="212"/>
      <c r="G127" s="212"/>
      <c r="H127" s="212"/>
      <c r="I127" s="213"/>
      <c r="J127" s="110">
        <f>+J91+J109+J125</f>
        <v>32195336.742245443</v>
      </c>
      <c r="K127" s="54"/>
    </row>
    <row r="128" spans="2:11" ht="15.75" customHeight="1" thickTop="1" x14ac:dyDescent="0.25"/>
    <row r="129" spans="2:10" ht="15.75" customHeight="1" thickBot="1" x14ac:dyDescent="0.3"/>
    <row r="130" spans="2:10" ht="15.75" customHeight="1" thickTop="1" thickBot="1" x14ac:dyDescent="0.3">
      <c r="B130" s="208" t="s">
        <v>116</v>
      </c>
      <c r="C130" s="212"/>
      <c r="D130" s="212"/>
      <c r="E130" s="212"/>
      <c r="F130" s="212"/>
      <c r="G130" s="212"/>
      <c r="H130" s="212"/>
      <c r="I130" s="213"/>
      <c r="J130" s="48">
        <f>+J73</f>
        <v>69066954.599999994</v>
      </c>
    </row>
    <row r="131" spans="2:10" ht="15.75" customHeight="1" thickTop="1" thickBot="1" x14ac:dyDescent="0.3">
      <c r="B131" s="244" t="s">
        <v>117</v>
      </c>
      <c r="C131" s="212"/>
      <c r="D131" s="212"/>
      <c r="E131" s="212"/>
      <c r="F131" s="212"/>
      <c r="G131" s="212"/>
      <c r="H131" s="212"/>
      <c r="I131" s="213"/>
      <c r="J131" s="110">
        <f>+J127</f>
        <v>32195336.742245443</v>
      </c>
    </row>
    <row r="132" spans="2:10" ht="15.75" customHeight="1" thickTop="1" thickBot="1" x14ac:dyDescent="0.3">
      <c r="B132" s="254" t="s">
        <v>118</v>
      </c>
      <c r="C132" s="212"/>
      <c r="D132" s="212"/>
      <c r="E132" s="212"/>
      <c r="F132" s="212"/>
      <c r="G132" s="212"/>
      <c r="H132" s="212"/>
      <c r="I132" s="213"/>
      <c r="J132" s="111">
        <f>+J130+J131</f>
        <v>101262291.34224543</v>
      </c>
    </row>
    <row r="133" spans="2:10" ht="15.75" customHeight="1" thickTop="1" thickBot="1" x14ac:dyDescent="0.3">
      <c r="B133" s="253" t="s">
        <v>119</v>
      </c>
      <c r="C133" s="212"/>
      <c r="D133" s="212"/>
      <c r="E133" s="212"/>
      <c r="F133" s="212"/>
      <c r="G133" s="212"/>
      <c r="H133" s="212"/>
      <c r="I133" s="213"/>
      <c r="J133" s="112">
        <f>+J132</f>
        <v>101262291.34224543</v>
      </c>
    </row>
    <row r="134" spans="2:10" ht="15.75" customHeight="1" thickTop="1" x14ac:dyDescent="0.25">
      <c r="B134" s="13"/>
      <c r="C134" s="13"/>
      <c r="D134" s="13"/>
      <c r="E134" s="13"/>
      <c r="F134" s="13"/>
      <c r="G134" s="13"/>
      <c r="H134" s="13"/>
      <c r="I134" s="13"/>
      <c r="J134" s="13"/>
    </row>
    <row r="135" spans="2:10" ht="15.75" customHeight="1" thickBot="1" x14ac:dyDescent="0.3">
      <c r="B135" s="13"/>
      <c r="C135" s="13"/>
      <c r="D135" s="13"/>
      <c r="E135" s="13"/>
      <c r="F135" s="13"/>
      <c r="G135" s="13"/>
      <c r="H135" s="13"/>
      <c r="I135" s="13"/>
      <c r="J135" s="13"/>
    </row>
    <row r="136" spans="2:10" ht="15.75" customHeight="1" thickTop="1" x14ac:dyDescent="0.25">
      <c r="B136" s="256" t="s">
        <v>120</v>
      </c>
      <c r="C136" s="257"/>
      <c r="D136" s="257"/>
      <c r="E136" s="258"/>
      <c r="F136" s="113"/>
      <c r="G136" s="113"/>
      <c r="H136" s="114" t="s">
        <v>121</v>
      </c>
      <c r="I136" s="114" t="s">
        <v>122</v>
      </c>
      <c r="J136" s="115" t="s">
        <v>123</v>
      </c>
    </row>
    <row r="137" spans="2:10" ht="15.75" customHeight="1" thickBot="1" x14ac:dyDescent="0.3">
      <c r="B137" s="263" t="s">
        <v>124</v>
      </c>
      <c r="C137" s="264"/>
      <c r="D137" s="264"/>
      <c r="E137" s="265"/>
      <c r="F137" s="32"/>
      <c r="G137" s="32"/>
      <c r="H137" s="116">
        <f>(+J133/2)</f>
        <v>50631145.671122715</v>
      </c>
      <c r="I137" s="116">
        <f>+J133/2</f>
        <v>50631145.671122715</v>
      </c>
      <c r="J137" s="117">
        <f>+H137+I137</f>
        <v>101262291.34224543</v>
      </c>
    </row>
    <row r="138" spans="2:10" ht="15.75" customHeight="1" thickTop="1" thickBot="1" x14ac:dyDescent="0.3">
      <c r="B138" s="262" t="s">
        <v>125</v>
      </c>
      <c r="C138" s="212"/>
      <c r="D138" s="212"/>
      <c r="E138" s="209"/>
      <c r="F138" s="17"/>
      <c r="G138" s="17"/>
      <c r="H138" s="118">
        <f>+H137</f>
        <v>50631145.671122715</v>
      </c>
      <c r="I138" s="118">
        <f>+I137</f>
        <v>50631145.671122715</v>
      </c>
      <c r="J138" s="119">
        <f>+J137</f>
        <v>101262291.34224543</v>
      </c>
    </row>
    <row r="139" spans="2:10" ht="15.75" customHeight="1" thickTop="1" thickBot="1" x14ac:dyDescent="0.3">
      <c r="B139" s="13"/>
      <c r="C139" s="13"/>
      <c r="D139" s="13"/>
      <c r="E139" s="13"/>
      <c r="F139" s="13"/>
      <c r="G139" s="13"/>
      <c r="H139" s="120"/>
      <c r="I139" s="120"/>
      <c r="J139" s="120"/>
    </row>
    <row r="140" spans="2:10" ht="15.75" customHeight="1" thickTop="1" x14ac:dyDescent="0.25">
      <c r="B140" s="256" t="s">
        <v>126</v>
      </c>
      <c r="C140" s="257"/>
      <c r="D140" s="257"/>
      <c r="E140" s="258"/>
      <c r="F140" s="113"/>
      <c r="G140" s="113"/>
      <c r="H140" s="121" t="s">
        <v>121</v>
      </c>
      <c r="I140" s="121" t="s">
        <v>122</v>
      </c>
      <c r="J140" s="122" t="s">
        <v>123</v>
      </c>
    </row>
    <row r="141" spans="2:10" ht="15.75" customHeight="1" thickBot="1" x14ac:dyDescent="0.3">
      <c r="B141" s="259" t="s">
        <v>127</v>
      </c>
      <c r="C141" s="260"/>
      <c r="D141" s="260"/>
      <c r="E141" s="261"/>
      <c r="F141" s="162"/>
      <c r="G141" s="162"/>
      <c r="H141" s="123">
        <v>4866352</v>
      </c>
      <c r="I141" s="123">
        <v>4866352</v>
      </c>
      <c r="J141" s="21">
        <f>+H141+I141</f>
        <v>9732704</v>
      </c>
    </row>
    <row r="142" spans="2:10" ht="15.75" customHeight="1" thickTop="1" thickBot="1" x14ac:dyDescent="0.3">
      <c r="B142" s="256" t="s">
        <v>128</v>
      </c>
      <c r="C142" s="257"/>
      <c r="D142" s="257"/>
      <c r="E142" s="258"/>
      <c r="F142" s="128"/>
      <c r="G142" s="128"/>
      <c r="H142" s="124">
        <f>+H141</f>
        <v>4866352</v>
      </c>
      <c r="I142" s="124">
        <f>+I141</f>
        <v>4866352</v>
      </c>
      <c r="J142" s="125">
        <f>+J141</f>
        <v>9732704</v>
      </c>
    </row>
    <row r="143" spans="2:10" ht="15.75" customHeight="1" thickTop="1" x14ac:dyDescent="0.25">
      <c r="B143" s="13"/>
      <c r="C143" s="13"/>
      <c r="D143" s="13"/>
      <c r="E143" s="13"/>
      <c r="F143" s="13"/>
      <c r="G143" s="13"/>
      <c r="H143" s="120"/>
      <c r="I143" s="120"/>
      <c r="J143" s="120"/>
    </row>
    <row r="144" spans="2:10" ht="15.75" customHeight="1" thickBot="1" x14ac:dyDescent="0.3">
      <c r="B144" s="13"/>
      <c r="C144" s="13"/>
      <c r="D144" s="13"/>
      <c r="E144" s="13"/>
      <c r="F144" s="13"/>
      <c r="G144" s="13"/>
      <c r="H144" s="120"/>
      <c r="I144" s="120"/>
      <c r="J144" s="120"/>
    </row>
    <row r="145" spans="2:10" ht="15.75" customHeight="1" thickTop="1" x14ac:dyDescent="0.3">
      <c r="B145" s="274" t="s">
        <v>129</v>
      </c>
      <c r="C145" s="257"/>
      <c r="D145" s="257"/>
      <c r="E145" s="258"/>
      <c r="F145" s="113"/>
      <c r="G145" s="113"/>
      <c r="H145" s="126">
        <v>64025218</v>
      </c>
      <c r="I145" s="126">
        <v>64025218</v>
      </c>
      <c r="J145" s="127">
        <f>+J138+J142</f>
        <v>110994995.34224543</v>
      </c>
    </row>
    <row r="147" spans="2:10" ht="15.75" customHeight="1" thickBot="1" x14ac:dyDescent="0.3"/>
    <row r="148" spans="2:10" ht="15.75" customHeight="1" thickTop="1" x14ac:dyDescent="0.25">
      <c r="B148" s="271" t="s">
        <v>11</v>
      </c>
      <c r="C148" s="272"/>
      <c r="D148" s="273" t="s">
        <v>12</v>
      </c>
      <c r="E148" s="272"/>
      <c r="F148" s="128"/>
      <c r="G148" s="128"/>
      <c r="H148" s="129" t="s">
        <v>13</v>
      </c>
      <c r="I148" s="129" t="s">
        <v>14</v>
      </c>
      <c r="J148" s="130" t="s">
        <v>15</v>
      </c>
    </row>
    <row r="149" spans="2:10" ht="15.75" customHeight="1" x14ac:dyDescent="0.25">
      <c r="B149" s="131" t="s">
        <v>35</v>
      </c>
      <c r="C149" s="132"/>
      <c r="D149" s="269">
        <v>4831</v>
      </c>
      <c r="E149" s="270"/>
      <c r="F149" s="133"/>
      <c r="G149" s="133"/>
      <c r="H149" s="134">
        <v>431.45</v>
      </c>
      <c r="I149" s="134">
        <f>+D149*H149</f>
        <v>2084334.95</v>
      </c>
      <c r="J149" s="135">
        <f>+I149*12</f>
        <v>25012019.399999999</v>
      </c>
    </row>
    <row r="150" spans="2:10" ht="15.75" customHeight="1" x14ac:dyDescent="0.25">
      <c r="B150" s="136" t="s">
        <v>88</v>
      </c>
      <c r="C150" s="132"/>
      <c r="D150" s="269"/>
      <c r="E150" s="270"/>
      <c r="F150" s="133"/>
      <c r="G150" s="133"/>
      <c r="H150" s="134"/>
      <c r="I150" s="134"/>
      <c r="J150" s="135">
        <f>+J98</f>
        <v>1817422.2000000002</v>
      </c>
    </row>
    <row r="151" spans="2:10" ht="15.75" customHeight="1" x14ac:dyDescent="0.25">
      <c r="B151" s="131" t="str">
        <f>+B108</f>
        <v>MATERIAL DIDÁCTICO (HORAS HSM)</v>
      </c>
      <c r="C151" s="132"/>
      <c r="D151" s="269"/>
      <c r="E151" s="270"/>
      <c r="F151" s="133"/>
      <c r="G151" s="133"/>
      <c r="H151" s="134"/>
      <c r="I151" s="134"/>
      <c r="J151" s="135">
        <f>+J108</f>
        <v>921754.8</v>
      </c>
    </row>
    <row r="152" spans="2:10" ht="30" customHeight="1" x14ac:dyDescent="0.25">
      <c r="B152" s="137"/>
      <c r="C152" s="138"/>
      <c r="D152" s="268"/>
      <c r="E152" s="201"/>
      <c r="F152" s="138"/>
      <c r="G152" s="138"/>
      <c r="H152" s="139"/>
      <c r="I152" s="140" t="s">
        <v>130</v>
      </c>
      <c r="J152" s="141">
        <f>+J149+J150+J151</f>
        <v>27751196.399999999</v>
      </c>
    </row>
    <row r="153" spans="2:10" ht="15.75" customHeight="1" x14ac:dyDescent="0.25">
      <c r="B153" s="137"/>
      <c r="C153" s="138"/>
      <c r="D153" s="142"/>
      <c r="E153" s="138"/>
      <c r="F153" s="138"/>
      <c r="G153" s="138"/>
      <c r="H153" s="139"/>
      <c r="I153" s="137"/>
      <c r="J153" s="143"/>
    </row>
    <row r="154" spans="2:10" ht="15.75" customHeight="1" x14ac:dyDescent="0.25">
      <c r="B154" s="131" t="s">
        <v>131</v>
      </c>
      <c r="C154" s="132"/>
      <c r="D154" s="269">
        <v>4250</v>
      </c>
      <c r="E154" s="270"/>
      <c r="F154" s="133"/>
      <c r="G154" s="133"/>
      <c r="H154" s="134">
        <v>431.45</v>
      </c>
      <c r="I154" s="134">
        <f t="shared" ref="I154:I157" si="12">+D154*H154</f>
        <v>1833662.5</v>
      </c>
      <c r="J154" s="135">
        <f t="shared" ref="J154:J157" si="13">+I154*12</f>
        <v>22003950</v>
      </c>
    </row>
    <row r="155" spans="2:10" ht="15.75" customHeight="1" x14ac:dyDescent="0.25">
      <c r="B155" s="136" t="s">
        <v>88</v>
      </c>
      <c r="C155" s="132"/>
      <c r="D155" s="269"/>
      <c r="E155" s="270"/>
      <c r="F155" s="133"/>
      <c r="G155" s="133"/>
      <c r="H155" s="134"/>
      <c r="I155" s="134"/>
      <c r="J155" s="135">
        <v>898000</v>
      </c>
    </row>
    <row r="156" spans="2:10" ht="15.75" customHeight="1" x14ac:dyDescent="0.25">
      <c r="B156" s="131" t="str">
        <f>+B151</f>
        <v>MATERIAL DIDÁCTICO (HORAS HSM)</v>
      </c>
      <c r="C156" s="132"/>
      <c r="D156" s="269"/>
      <c r="E156" s="270"/>
      <c r="F156" s="133"/>
      <c r="G156" s="133"/>
      <c r="H156" s="134"/>
      <c r="I156" s="134"/>
      <c r="J156" s="135">
        <v>680000</v>
      </c>
    </row>
    <row r="157" spans="2:10" ht="15.75" customHeight="1" x14ac:dyDescent="0.25">
      <c r="B157" s="144" t="s">
        <v>132</v>
      </c>
      <c r="C157" s="145"/>
      <c r="D157" s="266">
        <v>1185</v>
      </c>
      <c r="E157" s="267"/>
      <c r="F157" s="146"/>
      <c r="G157" s="146"/>
      <c r="H157" s="147">
        <v>431.45</v>
      </c>
      <c r="I157" s="147">
        <f t="shared" si="12"/>
        <v>511268.25</v>
      </c>
      <c r="J157" s="148">
        <f t="shared" si="13"/>
        <v>6135219</v>
      </c>
    </row>
    <row r="158" spans="2:10" ht="15.75" customHeight="1" x14ac:dyDescent="0.25">
      <c r="B158" s="149" t="s">
        <v>88</v>
      </c>
      <c r="C158" s="145"/>
      <c r="D158" s="266"/>
      <c r="E158" s="267"/>
      <c r="F158" s="146"/>
      <c r="G158" s="146"/>
      <c r="H158" s="147"/>
      <c r="I158" s="147"/>
      <c r="J158" s="148">
        <v>225000</v>
      </c>
    </row>
    <row r="159" spans="2:10" ht="15.75" customHeight="1" x14ac:dyDescent="0.25">
      <c r="B159" s="144" t="str">
        <f>+B156</f>
        <v>MATERIAL DIDÁCTICO (HORAS HSM)</v>
      </c>
      <c r="C159" s="145"/>
      <c r="D159" s="266"/>
      <c r="E159" s="267"/>
      <c r="F159" s="146"/>
      <c r="G159" s="146"/>
      <c r="H159" s="147"/>
      <c r="I159" s="147"/>
      <c r="J159" s="148">
        <v>145000</v>
      </c>
    </row>
    <row r="160" spans="2:10" ht="15.75" customHeight="1" x14ac:dyDescent="0.25">
      <c r="I160" s="150" t="s">
        <v>133</v>
      </c>
      <c r="J160" s="151">
        <f>SUM(J154:J159)</f>
        <v>30087169</v>
      </c>
    </row>
    <row r="161" spans="2:10" ht="15.75" customHeight="1" x14ac:dyDescent="0.25"/>
    <row r="162" spans="2:10" ht="15.75" customHeight="1" x14ac:dyDescent="0.25">
      <c r="C162" s="1" t="s">
        <v>134</v>
      </c>
      <c r="I162" s="1" t="s">
        <v>135</v>
      </c>
      <c r="J162" s="59">
        <f>+J160-J152</f>
        <v>2335972.6000000015</v>
      </c>
    </row>
    <row r="163" spans="2:10" ht="15.75" customHeight="1" x14ac:dyDescent="0.25">
      <c r="B163" s="1" t="s">
        <v>136</v>
      </c>
      <c r="C163" s="152">
        <v>4888</v>
      </c>
    </row>
    <row r="164" spans="2:10" ht="15.75" customHeight="1" x14ac:dyDescent="0.25">
      <c r="B164" s="1" t="s">
        <v>137</v>
      </c>
      <c r="C164" s="152">
        <v>2167.5868648886972</v>
      </c>
    </row>
    <row r="165" spans="2:10" ht="15.75" customHeight="1" x14ac:dyDescent="0.25"/>
    <row r="166" spans="2:10" ht="15.75" customHeight="1" x14ac:dyDescent="0.25"/>
    <row r="167" spans="2:10" ht="15.75" customHeight="1" x14ac:dyDescent="0.25"/>
    <row r="168" spans="2:10" ht="15.75" customHeight="1" x14ac:dyDescent="0.25"/>
    <row r="169" spans="2:10" ht="15.75" customHeight="1" x14ac:dyDescent="0.25"/>
    <row r="170" spans="2:10" ht="15.75" customHeight="1" x14ac:dyDescent="0.25"/>
    <row r="171" spans="2:10" ht="15.75" customHeight="1" x14ac:dyDescent="0.25"/>
    <row r="172" spans="2:10" ht="15.75" customHeight="1" x14ac:dyDescent="0.25"/>
    <row r="173" spans="2:10" ht="15.75" customHeight="1" x14ac:dyDescent="0.25"/>
    <row r="174" spans="2:10" ht="15.75" customHeight="1" x14ac:dyDescent="0.25"/>
    <row r="175" spans="2:10" ht="15.75" customHeight="1" x14ac:dyDescent="0.25"/>
    <row r="176" spans="2:10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</sheetData>
  <mergeCells count="152">
    <mergeCell ref="B145:E145"/>
    <mergeCell ref="D159:E159"/>
    <mergeCell ref="D152:E152"/>
    <mergeCell ref="D154:E154"/>
    <mergeCell ref="D155:E155"/>
    <mergeCell ref="D156:E156"/>
    <mergeCell ref="D157:E157"/>
    <mergeCell ref="D158:E158"/>
    <mergeCell ref="B148:C148"/>
    <mergeCell ref="D148:E148"/>
    <mergeCell ref="D149:E149"/>
    <mergeCell ref="D150:E150"/>
    <mergeCell ref="D151:E151"/>
    <mergeCell ref="B133:I133"/>
    <mergeCell ref="B132:I132"/>
    <mergeCell ref="B131:I131"/>
    <mergeCell ref="B130:I130"/>
    <mergeCell ref="B127:I127"/>
    <mergeCell ref="B125:I125"/>
    <mergeCell ref="B142:E142"/>
    <mergeCell ref="B141:E141"/>
    <mergeCell ref="B140:E140"/>
    <mergeCell ref="B138:E138"/>
    <mergeCell ref="B137:E137"/>
    <mergeCell ref="B136:E136"/>
    <mergeCell ref="H118:I118"/>
    <mergeCell ref="H117:I117"/>
    <mergeCell ref="H116:I116"/>
    <mergeCell ref="H115:I115"/>
    <mergeCell ref="H114:I114"/>
    <mergeCell ref="H113:I113"/>
    <mergeCell ref="H124:I124"/>
    <mergeCell ref="H123:I123"/>
    <mergeCell ref="H122:I122"/>
    <mergeCell ref="H121:I121"/>
    <mergeCell ref="H120:I120"/>
    <mergeCell ref="H119:I119"/>
    <mergeCell ref="B88:C88"/>
    <mergeCell ref="B87:C87"/>
    <mergeCell ref="B85:C85"/>
    <mergeCell ref="B84:C84"/>
    <mergeCell ref="B83:C83"/>
    <mergeCell ref="B111:J111"/>
    <mergeCell ref="B109:E109"/>
    <mergeCell ref="B94:J94"/>
    <mergeCell ref="B91:D91"/>
    <mergeCell ref="B90:C90"/>
    <mergeCell ref="B89:C89"/>
    <mergeCell ref="B73:I73"/>
    <mergeCell ref="B71:C71"/>
    <mergeCell ref="D71:E71"/>
    <mergeCell ref="B70:C70"/>
    <mergeCell ref="D70:E70"/>
    <mergeCell ref="B82:C82"/>
    <mergeCell ref="B81:C81"/>
    <mergeCell ref="B80:C80"/>
    <mergeCell ref="B78:J78"/>
    <mergeCell ref="B76:J76"/>
    <mergeCell ref="B66:C66"/>
    <mergeCell ref="D66:E66"/>
    <mergeCell ref="B65:C65"/>
    <mergeCell ref="D65:E65"/>
    <mergeCell ref="B64:C64"/>
    <mergeCell ref="D64:E64"/>
    <mergeCell ref="B69:C69"/>
    <mergeCell ref="D69:E69"/>
    <mergeCell ref="B68:C68"/>
    <mergeCell ref="D68:E68"/>
    <mergeCell ref="B67:C67"/>
    <mergeCell ref="D67:E67"/>
    <mergeCell ref="B60:C60"/>
    <mergeCell ref="D60:E60"/>
    <mergeCell ref="B59:C59"/>
    <mergeCell ref="D59:E59"/>
    <mergeCell ref="B58:C58"/>
    <mergeCell ref="D58:E58"/>
    <mergeCell ref="B63:C63"/>
    <mergeCell ref="D63:E63"/>
    <mergeCell ref="B62:C62"/>
    <mergeCell ref="D62:E62"/>
    <mergeCell ref="B61:C61"/>
    <mergeCell ref="D61:E61"/>
    <mergeCell ref="B54:C54"/>
    <mergeCell ref="D54:E54"/>
    <mergeCell ref="B53:C53"/>
    <mergeCell ref="D53:E53"/>
    <mergeCell ref="B52:C52"/>
    <mergeCell ref="D52:E52"/>
    <mergeCell ref="B57:C57"/>
    <mergeCell ref="D57:E57"/>
    <mergeCell ref="B56:C56"/>
    <mergeCell ref="D56:E56"/>
    <mergeCell ref="B55:C55"/>
    <mergeCell ref="D55:E55"/>
    <mergeCell ref="B45:H45"/>
    <mergeCell ref="B43:C43"/>
    <mergeCell ref="D43:E43"/>
    <mergeCell ref="B39:C39"/>
    <mergeCell ref="D39:E39"/>
    <mergeCell ref="B38:C38"/>
    <mergeCell ref="D38:E38"/>
    <mergeCell ref="D44:E44"/>
    <mergeCell ref="B51:C51"/>
    <mergeCell ref="D51:E51"/>
    <mergeCell ref="B50:C50"/>
    <mergeCell ref="D50:E50"/>
    <mergeCell ref="B48:J48"/>
    <mergeCell ref="B35:C35"/>
    <mergeCell ref="D35:E35"/>
    <mergeCell ref="B34:C34"/>
    <mergeCell ref="D34:E34"/>
    <mergeCell ref="B33:C33"/>
    <mergeCell ref="D33:E33"/>
    <mergeCell ref="B37:C37"/>
    <mergeCell ref="D37:E37"/>
    <mergeCell ref="B36:C36"/>
    <mergeCell ref="D36:E36"/>
    <mergeCell ref="B26:C26"/>
    <mergeCell ref="D26:E26"/>
    <mergeCell ref="B25:C25"/>
    <mergeCell ref="D25:E25"/>
    <mergeCell ref="B24:C24"/>
    <mergeCell ref="D24:E24"/>
    <mergeCell ref="B31:J31"/>
    <mergeCell ref="B28:C28"/>
    <mergeCell ref="D28:E28"/>
    <mergeCell ref="B27:C27"/>
    <mergeCell ref="D27:E27"/>
    <mergeCell ref="B20:C20"/>
    <mergeCell ref="D20:E20"/>
    <mergeCell ref="B19:C19"/>
    <mergeCell ref="D19:E19"/>
    <mergeCell ref="B17:J17"/>
    <mergeCell ref="B15:J15"/>
    <mergeCell ref="B13:H13"/>
    <mergeCell ref="B23:C23"/>
    <mergeCell ref="D23:E23"/>
    <mergeCell ref="B22:C22"/>
    <mergeCell ref="D22:E22"/>
    <mergeCell ref="B21:C21"/>
    <mergeCell ref="D21:E21"/>
    <mergeCell ref="B7:J7"/>
    <mergeCell ref="B6:J6"/>
    <mergeCell ref="B5:J5"/>
    <mergeCell ref="B4:J4"/>
    <mergeCell ref="B3:J3"/>
    <mergeCell ref="B2:K2"/>
    <mergeCell ref="B12:H12"/>
    <mergeCell ref="B11:H11"/>
    <mergeCell ref="B10:D10"/>
    <mergeCell ref="E10:J10"/>
    <mergeCell ref="B8:J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1"/>
  <sheetViews>
    <sheetView workbookViewId="0">
      <selection activeCell="F10" sqref="F10"/>
    </sheetView>
  </sheetViews>
  <sheetFormatPr baseColWidth="10" defaultRowHeight="15" x14ac:dyDescent="0.25"/>
  <cols>
    <col min="1" max="1" width="1.7109375" style="164" bestFit="1" customWidth="1"/>
    <col min="2" max="2" width="3.28515625" style="164" bestFit="1" customWidth="1"/>
    <col min="3" max="3" width="1.42578125" style="164" bestFit="1" customWidth="1"/>
    <col min="4" max="4" width="3.85546875" style="164" customWidth="1"/>
    <col min="5" max="5" width="4.42578125" style="189" bestFit="1" customWidth="1"/>
    <col min="6" max="6" width="40.140625" style="164" bestFit="1" customWidth="1"/>
    <col min="7" max="7" width="15.5703125" customWidth="1"/>
  </cols>
  <sheetData>
    <row r="1" spans="1:6" x14ac:dyDescent="0.25">
      <c r="C1" s="165"/>
      <c r="D1" s="166"/>
      <c r="E1" s="166"/>
      <c r="F1" s="167"/>
    </row>
    <row r="2" spans="1:6" x14ac:dyDescent="0.25">
      <c r="C2" s="167"/>
      <c r="E2" s="168"/>
      <c r="F2" s="169" t="s">
        <v>138</v>
      </c>
    </row>
    <row r="3" spans="1:6" x14ac:dyDescent="0.25">
      <c r="C3" s="167"/>
      <c r="D3" s="277"/>
      <c r="E3" s="277"/>
      <c r="F3" s="278"/>
    </row>
    <row r="4" spans="1:6" x14ac:dyDescent="0.25">
      <c r="C4" s="167"/>
      <c r="D4" s="166"/>
      <c r="E4" s="166"/>
      <c r="F4" s="167"/>
    </row>
    <row r="5" spans="1:6" x14ac:dyDescent="0.25">
      <c r="C5" s="167"/>
      <c r="D5" s="170">
        <v>1</v>
      </c>
      <c r="E5" s="275" t="s">
        <v>16</v>
      </c>
      <c r="F5" s="276"/>
    </row>
    <row r="6" spans="1:6" x14ac:dyDescent="0.25">
      <c r="A6" s="171">
        <v>1</v>
      </c>
      <c r="B6" s="171">
        <v>1</v>
      </c>
      <c r="C6" s="167"/>
      <c r="D6" s="172">
        <v>1</v>
      </c>
      <c r="E6" s="173">
        <v>795</v>
      </c>
      <c r="F6" s="286" t="s">
        <v>139</v>
      </c>
    </row>
    <row r="7" spans="1:6" x14ac:dyDescent="0.25">
      <c r="A7" s="171"/>
      <c r="B7" s="171"/>
      <c r="C7" s="167"/>
      <c r="D7" s="172"/>
      <c r="E7" s="173"/>
      <c r="F7" s="175"/>
    </row>
    <row r="8" spans="1:6" x14ac:dyDescent="0.25">
      <c r="C8" s="167"/>
      <c r="D8" s="176"/>
      <c r="E8" s="168"/>
      <c r="F8" s="177"/>
    </row>
    <row r="9" spans="1:6" x14ac:dyDescent="0.25">
      <c r="A9" s="171"/>
      <c r="B9" s="171"/>
      <c r="C9" s="167"/>
      <c r="D9" s="170">
        <v>2</v>
      </c>
      <c r="E9" s="275" t="s">
        <v>140</v>
      </c>
      <c r="F9" s="276"/>
    </row>
    <row r="10" spans="1:6" x14ac:dyDescent="0.25">
      <c r="A10" s="171">
        <v>1</v>
      </c>
      <c r="B10" s="171">
        <v>2</v>
      </c>
      <c r="C10" s="167"/>
      <c r="D10" s="172">
        <v>1</v>
      </c>
      <c r="E10" s="173">
        <v>118</v>
      </c>
      <c r="F10" s="286" t="s">
        <v>141</v>
      </c>
    </row>
    <row r="11" spans="1:6" x14ac:dyDescent="0.25">
      <c r="A11" s="171">
        <v>1</v>
      </c>
      <c r="B11" s="171">
        <v>1</v>
      </c>
      <c r="C11" s="167"/>
      <c r="D11" s="172">
        <f>1+D10</f>
        <v>2</v>
      </c>
      <c r="E11" s="173">
        <v>775</v>
      </c>
      <c r="F11" s="286" t="s">
        <v>142</v>
      </c>
    </row>
    <row r="12" spans="1:6" x14ac:dyDescent="0.25">
      <c r="A12" s="171"/>
      <c r="B12" s="171"/>
      <c r="C12" s="167"/>
      <c r="D12" s="176"/>
      <c r="E12" s="168"/>
      <c r="F12" s="177"/>
    </row>
    <row r="13" spans="1:6" x14ac:dyDescent="0.25">
      <c r="A13" s="171"/>
      <c r="B13" s="171"/>
      <c r="C13" s="167"/>
      <c r="D13" s="170">
        <v>1</v>
      </c>
      <c r="E13" s="279" t="s">
        <v>143</v>
      </c>
      <c r="F13" s="280"/>
    </row>
    <row r="14" spans="1:6" x14ac:dyDescent="0.25">
      <c r="A14" s="171">
        <v>1</v>
      </c>
      <c r="B14" s="171">
        <v>1</v>
      </c>
      <c r="C14" s="167"/>
      <c r="D14" s="172">
        <v>1</v>
      </c>
      <c r="E14" s="173">
        <v>799</v>
      </c>
      <c r="F14" s="286" t="s">
        <v>144</v>
      </c>
    </row>
    <row r="15" spans="1:6" x14ac:dyDescent="0.25">
      <c r="A15" s="171"/>
      <c r="B15" s="171"/>
      <c r="C15" s="167"/>
      <c r="D15" s="176"/>
      <c r="E15" s="168"/>
      <c r="F15" s="178"/>
    </row>
    <row r="16" spans="1:6" x14ac:dyDescent="0.25">
      <c r="A16" s="171"/>
      <c r="B16" s="171"/>
      <c r="C16" s="167"/>
      <c r="D16" s="170">
        <v>1</v>
      </c>
      <c r="E16" s="281" t="s">
        <v>145</v>
      </c>
      <c r="F16" s="282"/>
    </row>
    <row r="17" spans="1:6" x14ac:dyDescent="0.25">
      <c r="C17" s="167"/>
      <c r="D17" s="172">
        <v>1</v>
      </c>
      <c r="E17" s="173">
        <v>798</v>
      </c>
      <c r="F17" s="286" t="s">
        <v>146</v>
      </c>
    </row>
    <row r="18" spans="1:6" x14ac:dyDescent="0.25">
      <c r="A18" s="171"/>
      <c r="B18" s="171"/>
      <c r="C18" s="167"/>
      <c r="D18" s="176"/>
      <c r="E18" s="168"/>
      <c r="F18" s="178"/>
    </row>
    <row r="19" spans="1:6" x14ac:dyDescent="0.25">
      <c r="A19" s="171"/>
      <c r="B19" s="171"/>
      <c r="C19" s="167"/>
      <c r="D19" s="170">
        <v>1</v>
      </c>
      <c r="E19" s="275" t="s">
        <v>147</v>
      </c>
      <c r="F19" s="276"/>
    </row>
    <row r="20" spans="1:6" x14ac:dyDescent="0.25">
      <c r="A20" s="171">
        <v>1</v>
      </c>
      <c r="B20" s="171">
        <v>1</v>
      </c>
      <c r="C20" s="167"/>
      <c r="D20" s="172">
        <v>1</v>
      </c>
      <c r="E20" s="173">
        <v>778</v>
      </c>
      <c r="F20" s="286" t="s">
        <v>148</v>
      </c>
    </row>
    <row r="21" spans="1:6" x14ac:dyDescent="0.25">
      <c r="A21" s="171"/>
      <c r="B21" s="171"/>
      <c r="C21" s="167"/>
      <c r="D21" s="176"/>
      <c r="E21" s="168"/>
      <c r="F21" s="178"/>
    </row>
    <row r="22" spans="1:6" x14ac:dyDescent="0.25">
      <c r="A22" s="171"/>
      <c r="B22" s="171"/>
      <c r="C22" s="167"/>
      <c r="D22" s="170">
        <v>11</v>
      </c>
      <c r="E22" s="275" t="s">
        <v>149</v>
      </c>
      <c r="F22" s="276"/>
    </row>
    <row r="23" spans="1:6" x14ac:dyDescent="0.25">
      <c r="A23" s="171">
        <v>2</v>
      </c>
      <c r="B23" s="171">
        <v>1</v>
      </c>
      <c r="C23" s="167"/>
      <c r="D23" s="172">
        <v>1</v>
      </c>
      <c r="E23" s="173">
        <v>797</v>
      </c>
      <c r="F23" s="286" t="s">
        <v>150</v>
      </c>
    </row>
    <row r="24" spans="1:6" x14ac:dyDescent="0.25">
      <c r="A24" s="179">
        <v>1</v>
      </c>
      <c r="B24" s="171">
        <v>1</v>
      </c>
      <c r="C24" s="167"/>
      <c r="D24" s="172">
        <f>+D23+1</f>
        <v>2</v>
      </c>
      <c r="E24" s="173">
        <v>415</v>
      </c>
      <c r="F24" s="286" t="s">
        <v>151</v>
      </c>
    </row>
    <row r="25" spans="1:6" x14ac:dyDescent="0.25">
      <c r="A25" s="171">
        <v>1</v>
      </c>
      <c r="B25" s="171">
        <v>2</v>
      </c>
      <c r="C25" s="167"/>
      <c r="D25" s="172">
        <f>+D24+1</f>
        <v>3</v>
      </c>
      <c r="E25" s="173">
        <v>796</v>
      </c>
      <c r="F25" s="286" t="s">
        <v>152</v>
      </c>
    </row>
    <row r="26" spans="1:6" x14ac:dyDescent="0.25">
      <c r="A26" s="171">
        <v>1</v>
      </c>
      <c r="B26" s="171">
        <v>2</v>
      </c>
      <c r="C26" s="167"/>
      <c r="D26" s="172">
        <f>+D25+1</f>
        <v>4</v>
      </c>
      <c r="E26" s="173">
        <v>117</v>
      </c>
      <c r="F26" s="286" t="s">
        <v>153</v>
      </c>
    </row>
    <row r="27" spans="1:6" x14ac:dyDescent="0.25">
      <c r="A27" s="171"/>
      <c r="B27" s="171"/>
      <c r="C27" s="167"/>
      <c r="D27" s="176"/>
      <c r="E27" s="168"/>
      <c r="F27" s="177"/>
    </row>
    <row r="28" spans="1:6" x14ac:dyDescent="0.25">
      <c r="A28" s="171"/>
      <c r="B28" s="171"/>
      <c r="C28" s="167"/>
      <c r="D28" s="170">
        <v>1</v>
      </c>
      <c r="E28" s="275" t="s">
        <v>19</v>
      </c>
      <c r="F28" s="276"/>
    </row>
    <row r="29" spans="1:6" x14ac:dyDescent="0.25">
      <c r="A29" s="171"/>
      <c r="B29" s="171"/>
      <c r="C29" s="167"/>
      <c r="D29" s="172">
        <v>1</v>
      </c>
      <c r="E29" s="173">
        <v>128</v>
      </c>
      <c r="F29" s="174" t="s">
        <v>154</v>
      </c>
    </row>
    <row r="30" spans="1:6" ht="6" customHeight="1" x14ac:dyDescent="0.25">
      <c r="A30" s="171"/>
      <c r="B30" s="171"/>
      <c r="C30" s="167"/>
      <c r="D30" s="180"/>
      <c r="E30" s="181"/>
      <c r="F30" s="182"/>
    </row>
    <row r="31" spans="1:6" x14ac:dyDescent="0.25">
      <c r="A31" s="171">
        <v>1</v>
      </c>
      <c r="B31" s="171">
        <v>1</v>
      </c>
      <c r="C31" s="167"/>
      <c r="D31" s="172"/>
      <c r="E31" s="173">
        <v>782</v>
      </c>
      <c r="F31" s="286" t="s">
        <v>155</v>
      </c>
    </row>
    <row r="32" spans="1:6" x14ac:dyDescent="0.25">
      <c r="A32" s="171"/>
      <c r="B32" s="171"/>
      <c r="C32" s="167"/>
      <c r="D32" s="176"/>
      <c r="E32" s="168"/>
      <c r="F32" s="177"/>
    </row>
    <row r="33" spans="1:6" x14ac:dyDescent="0.25">
      <c r="A33" s="171"/>
      <c r="B33" s="171"/>
      <c r="C33" s="167"/>
      <c r="D33" s="183">
        <v>3</v>
      </c>
      <c r="E33" s="184"/>
      <c r="F33" s="177" t="s">
        <v>156</v>
      </c>
    </row>
    <row r="34" spans="1:6" x14ac:dyDescent="0.25">
      <c r="A34" s="171"/>
      <c r="B34" s="171"/>
      <c r="C34" s="167"/>
      <c r="D34" s="170">
        <v>4</v>
      </c>
      <c r="E34" s="275" t="s">
        <v>157</v>
      </c>
      <c r="F34" s="276"/>
    </row>
    <row r="35" spans="1:6" x14ac:dyDescent="0.25">
      <c r="A35" s="171">
        <v>1</v>
      </c>
      <c r="B35" s="171">
        <v>2</v>
      </c>
      <c r="C35" s="167"/>
      <c r="D35" s="172">
        <v>1</v>
      </c>
      <c r="E35" s="173">
        <v>780</v>
      </c>
      <c r="F35" s="286" t="s">
        <v>158</v>
      </c>
    </row>
    <row r="36" spans="1:6" x14ac:dyDescent="0.25">
      <c r="A36" s="171">
        <v>1</v>
      </c>
      <c r="B36" s="171">
        <v>2</v>
      </c>
      <c r="C36" s="167"/>
      <c r="D36" s="172">
        <f>D35+1</f>
        <v>2</v>
      </c>
      <c r="E36" s="173">
        <v>594</v>
      </c>
      <c r="F36" s="286" t="s">
        <v>159</v>
      </c>
    </row>
    <row r="37" spans="1:6" x14ac:dyDescent="0.25">
      <c r="A37" s="171">
        <v>1</v>
      </c>
      <c r="B37" s="171">
        <v>2</v>
      </c>
      <c r="C37" s="167"/>
      <c r="D37" s="172">
        <f>D36+1</f>
        <v>3</v>
      </c>
      <c r="E37" s="173">
        <v>771</v>
      </c>
      <c r="F37" s="286" t="s">
        <v>160</v>
      </c>
    </row>
    <row r="38" spans="1:6" x14ac:dyDescent="0.25">
      <c r="A38" s="171">
        <v>1</v>
      </c>
      <c r="B38" s="171">
        <v>1</v>
      </c>
      <c r="C38" s="167"/>
      <c r="D38" s="172">
        <f>D37+1</f>
        <v>4</v>
      </c>
      <c r="E38" s="173">
        <v>660</v>
      </c>
      <c r="F38" s="286" t="s">
        <v>161</v>
      </c>
    </row>
    <row r="39" spans="1:6" x14ac:dyDescent="0.25">
      <c r="A39" s="171"/>
      <c r="B39" s="171"/>
      <c r="C39" s="167"/>
      <c r="D39" s="176"/>
      <c r="E39" s="168"/>
      <c r="F39" s="178"/>
    </row>
    <row r="40" spans="1:6" x14ac:dyDescent="0.25">
      <c r="A40" s="171"/>
      <c r="B40" s="171"/>
      <c r="C40" s="167"/>
      <c r="D40" s="176"/>
      <c r="E40" s="168"/>
      <c r="F40" s="177"/>
    </row>
    <row r="41" spans="1:6" x14ac:dyDescent="0.25">
      <c r="A41" s="171"/>
      <c r="B41" s="171"/>
      <c r="C41" s="167"/>
      <c r="D41" s="183">
        <v>1</v>
      </c>
      <c r="E41" s="184"/>
      <c r="F41" s="177" t="s">
        <v>156</v>
      </c>
    </row>
    <row r="42" spans="1:6" x14ac:dyDescent="0.25">
      <c r="A42" s="171"/>
      <c r="B42" s="171"/>
      <c r="C42" s="167"/>
      <c r="D42" s="170">
        <v>18</v>
      </c>
      <c r="E42" s="275" t="s">
        <v>162</v>
      </c>
      <c r="F42" s="276"/>
    </row>
    <row r="43" spans="1:6" x14ac:dyDescent="0.25">
      <c r="A43" s="171">
        <v>1</v>
      </c>
      <c r="B43" s="171">
        <v>2</v>
      </c>
      <c r="C43" s="167"/>
      <c r="D43" s="172">
        <v>1</v>
      </c>
      <c r="E43" s="173">
        <v>787</v>
      </c>
      <c r="F43" s="286" t="s">
        <v>163</v>
      </c>
    </row>
    <row r="44" spans="1:6" x14ac:dyDescent="0.25">
      <c r="A44" s="171">
        <v>1</v>
      </c>
      <c r="B44" s="171">
        <v>2</v>
      </c>
      <c r="C44" s="167"/>
      <c r="D44" s="172">
        <f>D43+1</f>
        <v>2</v>
      </c>
      <c r="E44" s="173">
        <v>786</v>
      </c>
      <c r="F44" s="286" t="s">
        <v>164</v>
      </c>
    </row>
    <row r="45" spans="1:6" x14ac:dyDescent="0.25">
      <c r="A45" s="171">
        <v>1</v>
      </c>
      <c r="B45" s="171">
        <v>2</v>
      </c>
      <c r="C45" s="167"/>
      <c r="D45" s="172">
        <f t="shared" ref="D45:D56" si="0">D44+1</f>
        <v>3</v>
      </c>
      <c r="E45" s="173">
        <v>756</v>
      </c>
      <c r="F45" s="286" t="s">
        <v>165</v>
      </c>
    </row>
    <row r="46" spans="1:6" x14ac:dyDescent="0.25">
      <c r="A46" s="171">
        <v>1</v>
      </c>
      <c r="B46" s="171">
        <v>2</v>
      </c>
      <c r="C46" s="167"/>
      <c r="D46" s="172">
        <f t="shared" si="0"/>
        <v>4</v>
      </c>
      <c r="E46" s="173">
        <v>621</v>
      </c>
      <c r="F46" s="286" t="s">
        <v>166</v>
      </c>
    </row>
    <row r="47" spans="1:6" x14ac:dyDescent="0.25">
      <c r="A47" s="171">
        <v>1</v>
      </c>
      <c r="B47" s="171">
        <v>1</v>
      </c>
      <c r="C47" s="167"/>
      <c r="D47" s="172">
        <f t="shared" si="0"/>
        <v>5</v>
      </c>
      <c r="E47" s="173">
        <v>774</v>
      </c>
      <c r="F47" s="286" t="s">
        <v>167</v>
      </c>
    </row>
    <row r="48" spans="1:6" x14ac:dyDescent="0.25">
      <c r="A48" s="171">
        <v>2</v>
      </c>
      <c r="B48" s="171">
        <v>2</v>
      </c>
      <c r="C48" s="167" t="s">
        <v>1</v>
      </c>
      <c r="D48" s="172">
        <f t="shared" si="0"/>
        <v>6</v>
      </c>
      <c r="E48" s="173">
        <v>547</v>
      </c>
      <c r="F48" s="286" t="s">
        <v>168</v>
      </c>
    </row>
    <row r="49" spans="1:6" x14ac:dyDescent="0.25">
      <c r="A49" s="171">
        <v>2</v>
      </c>
      <c r="B49" s="171">
        <v>2</v>
      </c>
      <c r="C49" s="167"/>
      <c r="D49" s="172">
        <f t="shared" si="0"/>
        <v>7</v>
      </c>
      <c r="E49" s="173">
        <v>430</v>
      </c>
      <c r="F49" s="175" t="s">
        <v>169</v>
      </c>
    </row>
    <row r="50" spans="1:6" x14ac:dyDescent="0.25">
      <c r="A50" s="171">
        <v>1</v>
      </c>
      <c r="B50" s="171">
        <v>2</v>
      </c>
      <c r="C50" s="167"/>
      <c r="D50" s="172">
        <f t="shared" si="0"/>
        <v>8</v>
      </c>
      <c r="E50" s="173">
        <v>202</v>
      </c>
      <c r="F50" s="286" t="s">
        <v>170</v>
      </c>
    </row>
    <row r="51" spans="1:6" x14ac:dyDescent="0.25">
      <c r="A51" s="171">
        <v>1</v>
      </c>
      <c r="B51" s="171">
        <v>2</v>
      </c>
      <c r="C51" s="167"/>
      <c r="D51" s="172">
        <f t="shared" si="0"/>
        <v>9</v>
      </c>
      <c r="E51" s="173">
        <v>772</v>
      </c>
      <c r="F51" s="286" t="s">
        <v>171</v>
      </c>
    </row>
    <row r="52" spans="1:6" x14ac:dyDescent="0.25">
      <c r="A52" s="171">
        <v>1</v>
      </c>
      <c r="B52" s="171">
        <v>1</v>
      </c>
      <c r="C52" s="167"/>
      <c r="D52" s="172">
        <f t="shared" si="0"/>
        <v>10</v>
      </c>
      <c r="E52" s="173">
        <v>425</v>
      </c>
      <c r="F52" s="286" t="s">
        <v>172</v>
      </c>
    </row>
    <row r="53" spans="1:6" x14ac:dyDescent="0.25">
      <c r="A53" s="171">
        <v>1</v>
      </c>
      <c r="B53" s="171">
        <v>2</v>
      </c>
      <c r="C53" s="167"/>
      <c r="D53" s="172">
        <f t="shared" si="0"/>
        <v>11</v>
      </c>
      <c r="E53" s="173">
        <v>761</v>
      </c>
      <c r="F53" s="286" t="s">
        <v>173</v>
      </c>
    </row>
    <row r="54" spans="1:6" x14ac:dyDescent="0.25">
      <c r="A54" s="171">
        <v>1</v>
      </c>
      <c r="B54" s="171">
        <v>2</v>
      </c>
      <c r="C54" s="167"/>
      <c r="D54" s="172">
        <f t="shared" si="0"/>
        <v>12</v>
      </c>
      <c r="E54" s="173">
        <v>758</v>
      </c>
      <c r="F54" s="286" t="s">
        <v>174</v>
      </c>
    </row>
    <row r="55" spans="1:6" x14ac:dyDescent="0.25">
      <c r="A55" s="171">
        <v>1</v>
      </c>
      <c r="B55" s="171">
        <v>2</v>
      </c>
      <c r="C55" s="167"/>
      <c r="D55" s="172">
        <f t="shared" si="0"/>
        <v>13</v>
      </c>
      <c r="E55" s="173">
        <v>792</v>
      </c>
      <c r="F55" s="286" t="s">
        <v>175</v>
      </c>
    </row>
    <row r="56" spans="1:6" x14ac:dyDescent="0.25">
      <c r="A56" s="171">
        <v>1</v>
      </c>
      <c r="B56" s="171">
        <v>2</v>
      </c>
      <c r="C56" s="167"/>
      <c r="D56" s="172">
        <f t="shared" si="0"/>
        <v>14</v>
      </c>
      <c r="E56" s="173">
        <v>497</v>
      </c>
      <c r="F56" s="286" t="s">
        <v>176</v>
      </c>
    </row>
    <row r="57" spans="1:6" x14ac:dyDescent="0.25">
      <c r="A57" s="171"/>
      <c r="B57" s="171"/>
      <c r="C57" s="167"/>
      <c r="D57" s="176"/>
      <c r="E57" s="168"/>
      <c r="F57" s="177"/>
    </row>
    <row r="58" spans="1:6" x14ac:dyDescent="0.25">
      <c r="A58" s="171"/>
      <c r="B58" s="171"/>
      <c r="C58" s="167"/>
      <c r="D58" s="170">
        <v>103</v>
      </c>
      <c r="E58" s="275" t="s">
        <v>177</v>
      </c>
      <c r="F58" s="276"/>
    </row>
    <row r="59" spans="1:6" x14ac:dyDescent="0.25">
      <c r="A59" s="171">
        <v>2</v>
      </c>
      <c r="B59" s="171">
        <v>2</v>
      </c>
      <c r="C59" s="167"/>
      <c r="D59" s="172">
        <v>1</v>
      </c>
      <c r="E59" s="173">
        <v>422</v>
      </c>
      <c r="F59" s="175" t="s">
        <v>178</v>
      </c>
    </row>
    <row r="60" spans="1:6" x14ac:dyDescent="0.25">
      <c r="A60" s="171">
        <v>2</v>
      </c>
      <c r="B60" s="171">
        <v>2</v>
      </c>
      <c r="C60" s="167"/>
      <c r="D60" s="172">
        <f>D59+1</f>
        <v>2</v>
      </c>
      <c r="E60" s="173">
        <v>392</v>
      </c>
      <c r="F60" s="175" t="s">
        <v>179</v>
      </c>
    </row>
    <row r="61" spans="1:6" x14ac:dyDescent="0.25">
      <c r="A61" s="171">
        <v>2</v>
      </c>
      <c r="B61" s="171">
        <v>1</v>
      </c>
      <c r="C61" s="167"/>
      <c r="D61" s="172">
        <f t="shared" ref="D61:D121" si="1">D60+1</f>
        <v>3</v>
      </c>
      <c r="E61" s="173">
        <v>699</v>
      </c>
      <c r="F61" s="175" t="s">
        <v>180</v>
      </c>
    </row>
    <row r="62" spans="1:6" x14ac:dyDescent="0.25">
      <c r="A62" s="171">
        <v>2</v>
      </c>
      <c r="B62" s="171">
        <v>1</v>
      </c>
      <c r="C62" s="167"/>
      <c r="D62" s="172">
        <f t="shared" si="1"/>
        <v>4</v>
      </c>
      <c r="E62" s="173">
        <v>680</v>
      </c>
      <c r="F62" s="175" t="s">
        <v>181</v>
      </c>
    </row>
    <row r="63" spans="1:6" x14ac:dyDescent="0.25">
      <c r="A63" s="171">
        <v>2</v>
      </c>
      <c r="B63" s="171">
        <v>1</v>
      </c>
      <c r="C63" s="167"/>
      <c r="D63" s="172">
        <f t="shared" si="1"/>
        <v>5</v>
      </c>
      <c r="E63" s="173">
        <v>650</v>
      </c>
      <c r="F63" s="175" t="s">
        <v>182</v>
      </c>
    </row>
    <row r="64" spans="1:6" x14ac:dyDescent="0.25">
      <c r="A64" s="171">
        <v>2</v>
      </c>
      <c r="B64" s="171">
        <v>1</v>
      </c>
      <c r="C64" s="167"/>
      <c r="D64" s="172">
        <f t="shared" si="1"/>
        <v>6</v>
      </c>
      <c r="E64" s="173">
        <v>702</v>
      </c>
      <c r="F64" s="175" t="s">
        <v>183</v>
      </c>
    </row>
    <row r="65" spans="1:6" x14ac:dyDescent="0.25">
      <c r="A65" s="171">
        <v>2</v>
      </c>
      <c r="B65" s="171">
        <v>2</v>
      </c>
      <c r="C65" s="167"/>
      <c r="D65" s="172">
        <f t="shared" si="1"/>
        <v>7</v>
      </c>
      <c r="E65" s="173">
        <v>784</v>
      </c>
      <c r="F65" s="175" t="s">
        <v>184</v>
      </c>
    </row>
    <row r="66" spans="1:6" x14ac:dyDescent="0.25">
      <c r="A66" s="171">
        <v>2</v>
      </c>
      <c r="B66" s="171">
        <v>1</v>
      </c>
      <c r="C66" s="167"/>
      <c r="D66" s="172">
        <f t="shared" si="1"/>
        <v>8</v>
      </c>
      <c r="E66" s="173">
        <v>727</v>
      </c>
      <c r="F66" s="175" t="s">
        <v>185</v>
      </c>
    </row>
    <row r="67" spans="1:6" x14ac:dyDescent="0.25">
      <c r="A67" s="171">
        <v>2</v>
      </c>
      <c r="B67" s="171">
        <v>2</v>
      </c>
      <c r="C67" s="167"/>
      <c r="D67" s="172">
        <f t="shared" si="1"/>
        <v>9</v>
      </c>
      <c r="E67" s="173">
        <v>359</v>
      </c>
      <c r="F67" s="175" t="s">
        <v>186</v>
      </c>
    </row>
    <row r="68" spans="1:6" x14ac:dyDescent="0.25">
      <c r="A68" s="171">
        <v>2</v>
      </c>
      <c r="B68" s="171">
        <v>1</v>
      </c>
      <c r="C68" s="167"/>
      <c r="D68" s="172">
        <f t="shared" si="1"/>
        <v>10</v>
      </c>
      <c r="E68" s="173">
        <v>753</v>
      </c>
      <c r="F68" s="175" t="s">
        <v>187</v>
      </c>
    </row>
    <row r="69" spans="1:6" x14ac:dyDescent="0.25">
      <c r="A69" s="171">
        <v>2</v>
      </c>
      <c r="B69" s="171">
        <v>1</v>
      </c>
      <c r="C69" s="167"/>
      <c r="D69" s="172">
        <f t="shared" si="1"/>
        <v>11</v>
      </c>
      <c r="E69" s="173">
        <v>533</v>
      </c>
      <c r="F69" s="175" t="s">
        <v>188</v>
      </c>
    </row>
    <row r="70" spans="1:6" x14ac:dyDescent="0.25">
      <c r="A70" s="171">
        <v>2</v>
      </c>
      <c r="B70" s="171">
        <v>2</v>
      </c>
      <c r="C70" s="167"/>
      <c r="D70" s="172">
        <f t="shared" si="1"/>
        <v>12</v>
      </c>
      <c r="E70" s="173">
        <v>712</v>
      </c>
      <c r="F70" s="175" t="s">
        <v>189</v>
      </c>
    </row>
    <row r="71" spans="1:6" x14ac:dyDescent="0.25">
      <c r="A71" s="171">
        <v>2</v>
      </c>
      <c r="B71" s="171">
        <v>2</v>
      </c>
      <c r="C71" s="167"/>
      <c r="D71" s="172">
        <f t="shared" si="1"/>
        <v>13</v>
      </c>
      <c r="E71" s="173">
        <v>681</v>
      </c>
      <c r="F71" s="175" t="s">
        <v>190</v>
      </c>
    </row>
    <row r="72" spans="1:6" x14ac:dyDescent="0.25">
      <c r="A72" s="171">
        <v>2</v>
      </c>
      <c r="B72" s="171">
        <v>2</v>
      </c>
      <c r="C72" s="167"/>
      <c r="D72" s="172">
        <f t="shared" si="1"/>
        <v>14</v>
      </c>
      <c r="E72" s="173">
        <v>152</v>
      </c>
      <c r="F72" s="175" t="s">
        <v>191</v>
      </c>
    </row>
    <row r="73" spans="1:6" x14ac:dyDescent="0.25">
      <c r="A73" s="171">
        <v>2</v>
      </c>
      <c r="B73" s="171">
        <v>1</v>
      </c>
      <c r="C73" s="167"/>
      <c r="D73" s="172">
        <f t="shared" si="1"/>
        <v>15</v>
      </c>
      <c r="E73" s="173">
        <v>704</v>
      </c>
      <c r="F73" s="175" t="s">
        <v>192</v>
      </c>
    </row>
    <row r="74" spans="1:6" x14ac:dyDescent="0.25">
      <c r="A74" s="171">
        <v>2</v>
      </c>
      <c r="B74" s="171">
        <v>1</v>
      </c>
      <c r="C74" s="167"/>
      <c r="D74" s="172">
        <f t="shared" si="1"/>
        <v>16</v>
      </c>
      <c r="E74" s="173">
        <v>606</v>
      </c>
      <c r="F74" s="175" t="s">
        <v>193</v>
      </c>
    </row>
    <row r="75" spans="1:6" x14ac:dyDescent="0.25">
      <c r="A75" s="171">
        <v>2</v>
      </c>
      <c r="B75" s="171">
        <v>1</v>
      </c>
      <c r="C75" s="167"/>
      <c r="D75" s="172">
        <f t="shared" si="1"/>
        <v>17</v>
      </c>
      <c r="E75" s="173">
        <v>703</v>
      </c>
      <c r="F75" s="175" t="s">
        <v>194</v>
      </c>
    </row>
    <row r="76" spans="1:6" x14ac:dyDescent="0.25">
      <c r="A76" s="171">
        <v>2</v>
      </c>
      <c r="B76" s="171">
        <v>1</v>
      </c>
      <c r="C76" s="167"/>
      <c r="D76" s="172">
        <f t="shared" si="1"/>
        <v>18</v>
      </c>
      <c r="E76" s="173">
        <v>432</v>
      </c>
      <c r="F76" s="175" t="s">
        <v>195</v>
      </c>
    </row>
    <row r="77" spans="1:6" x14ac:dyDescent="0.25">
      <c r="A77" s="171">
        <v>2</v>
      </c>
      <c r="B77" s="171">
        <v>1</v>
      </c>
      <c r="C77" s="167"/>
      <c r="D77" s="172">
        <f t="shared" si="1"/>
        <v>19</v>
      </c>
      <c r="E77" s="185">
        <v>63</v>
      </c>
      <c r="F77" s="175" t="s">
        <v>196</v>
      </c>
    </row>
    <row r="78" spans="1:6" x14ac:dyDescent="0.25">
      <c r="A78" s="171">
        <v>1</v>
      </c>
      <c r="B78" s="171">
        <v>2</v>
      </c>
      <c r="C78" s="167"/>
      <c r="D78" s="172">
        <f t="shared" si="1"/>
        <v>20</v>
      </c>
      <c r="E78" s="173">
        <v>557</v>
      </c>
      <c r="F78" s="175" t="s">
        <v>197</v>
      </c>
    </row>
    <row r="79" spans="1:6" x14ac:dyDescent="0.25">
      <c r="A79" s="171">
        <v>2</v>
      </c>
      <c r="B79" s="171">
        <v>2</v>
      </c>
      <c r="C79" s="167"/>
      <c r="D79" s="172">
        <f t="shared" si="1"/>
        <v>21</v>
      </c>
      <c r="E79" s="173">
        <v>705</v>
      </c>
      <c r="F79" s="175" t="s">
        <v>198</v>
      </c>
    </row>
    <row r="80" spans="1:6" x14ac:dyDescent="0.25">
      <c r="A80" s="171">
        <v>2</v>
      </c>
      <c r="B80" s="171">
        <v>1</v>
      </c>
      <c r="C80" s="167"/>
      <c r="D80" s="172">
        <f t="shared" si="1"/>
        <v>22</v>
      </c>
      <c r="E80" s="173">
        <v>356</v>
      </c>
      <c r="F80" s="175" t="s">
        <v>199</v>
      </c>
    </row>
    <row r="81" spans="1:6" x14ac:dyDescent="0.25">
      <c r="A81" s="171">
        <v>2</v>
      </c>
      <c r="B81" s="171">
        <v>2</v>
      </c>
      <c r="C81" s="167"/>
      <c r="D81" s="172">
        <f t="shared" si="1"/>
        <v>23</v>
      </c>
      <c r="E81" s="173">
        <v>522</v>
      </c>
      <c r="F81" s="175" t="s">
        <v>200</v>
      </c>
    </row>
    <row r="82" spans="1:6" x14ac:dyDescent="0.25">
      <c r="A82" s="171">
        <v>2</v>
      </c>
      <c r="B82" s="171">
        <v>1</v>
      </c>
      <c r="C82" s="167"/>
      <c r="D82" s="172">
        <f t="shared" si="1"/>
        <v>24</v>
      </c>
      <c r="E82" s="173">
        <v>440</v>
      </c>
      <c r="F82" s="175" t="s">
        <v>201</v>
      </c>
    </row>
    <row r="83" spans="1:6" x14ac:dyDescent="0.25">
      <c r="A83" s="171">
        <v>2</v>
      </c>
      <c r="B83" s="171">
        <v>2</v>
      </c>
      <c r="C83" s="167"/>
      <c r="D83" s="172">
        <f t="shared" si="1"/>
        <v>25</v>
      </c>
      <c r="E83" s="173">
        <v>88</v>
      </c>
      <c r="F83" s="175" t="s">
        <v>202</v>
      </c>
    </row>
    <row r="84" spans="1:6" x14ac:dyDescent="0.25">
      <c r="A84" s="171">
        <v>2</v>
      </c>
      <c r="B84" s="171">
        <v>1</v>
      </c>
      <c r="C84" s="167"/>
      <c r="D84" s="172">
        <f t="shared" si="1"/>
        <v>26</v>
      </c>
      <c r="E84" s="173">
        <v>759</v>
      </c>
      <c r="F84" s="175" t="s">
        <v>203</v>
      </c>
    </row>
    <row r="85" spans="1:6" x14ac:dyDescent="0.25">
      <c r="A85" s="171">
        <v>2</v>
      </c>
      <c r="B85" s="171">
        <v>1</v>
      </c>
      <c r="C85" s="167"/>
      <c r="D85" s="172">
        <f t="shared" si="1"/>
        <v>27</v>
      </c>
      <c r="E85" s="173">
        <v>511</v>
      </c>
      <c r="F85" s="175" t="s">
        <v>204</v>
      </c>
    </row>
    <row r="86" spans="1:6" x14ac:dyDescent="0.25">
      <c r="A86" s="171">
        <v>2</v>
      </c>
      <c r="B86" s="171">
        <v>1</v>
      </c>
      <c r="C86" s="167"/>
      <c r="D86" s="172">
        <f t="shared" si="1"/>
        <v>28</v>
      </c>
      <c r="E86" s="173">
        <v>629</v>
      </c>
      <c r="F86" s="175" t="s">
        <v>205</v>
      </c>
    </row>
    <row r="87" spans="1:6" x14ac:dyDescent="0.25">
      <c r="A87" s="171">
        <v>2</v>
      </c>
      <c r="B87" s="171">
        <v>2</v>
      </c>
      <c r="C87" s="167"/>
      <c r="D87" s="172">
        <f t="shared" si="1"/>
        <v>29</v>
      </c>
      <c r="E87" s="173">
        <v>736</v>
      </c>
      <c r="F87" s="175" t="s">
        <v>206</v>
      </c>
    </row>
    <row r="88" spans="1:6" x14ac:dyDescent="0.25">
      <c r="A88" s="171">
        <v>2</v>
      </c>
      <c r="B88" s="171">
        <v>2</v>
      </c>
      <c r="C88" s="167"/>
      <c r="D88" s="172">
        <f t="shared" si="1"/>
        <v>30</v>
      </c>
      <c r="E88" s="173">
        <v>710</v>
      </c>
      <c r="F88" s="175" t="s">
        <v>207</v>
      </c>
    </row>
    <row r="89" spans="1:6" x14ac:dyDescent="0.25">
      <c r="A89" s="171">
        <v>2</v>
      </c>
      <c r="B89" s="171">
        <v>2</v>
      </c>
      <c r="C89" s="167"/>
      <c r="D89" s="172">
        <f t="shared" si="1"/>
        <v>31</v>
      </c>
      <c r="E89" s="173">
        <v>687</v>
      </c>
      <c r="F89" s="175" t="s">
        <v>208</v>
      </c>
    </row>
    <row r="90" spans="1:6" x14ac:dyDescent="0.25">
      <c r="A90" s="171">
        <v>2</v>
      </c>
      <c r="B90" s="171">
        <v>1</v>
      </c>
      <c r="C90" s="167"/>
      <c r="D90" s="172">
        <f t="shared" si="1"/>
        <v>32</v>
      </c>
      <c r="E90" s="185">
        <v>791</v>
      </c>
      <c r="F90" s="175" t="s">
        <v>209</v>
      </c>
    </row>
    <row r="91" spans="1:6" x14ac:dyDescent="0.25">
      <c r="A91" s="171">
        <v>2</v>
      </c>
      <c r="B91" s="171">
        <v>1</v>
      </c>
      <c r="C91" s="167"/>
      <c r="D91" s="172">
        <f t="shared" si="1"/>
        <v>33</v>
      </c>
      <c r="E91" s="173">
        <v>730</v>
      </c>
      <c r="F91" s="175" t="s">
        <v>210</v>
      </c>
    </row>
    <row r="92" spans="1:6" x14ac:dyDescent="0.25">
      <c r="A92" s="171">
        <v>2</v>
      </c>
      <c r="B92" s="171">
        <v>2</v>
      </c>
      <c r="C92" s="167"/>
      <c r="D92" s="172">
        <f t="shared" si="1"/>
        <v>34</v>
      </c>
      <c r="E92" s="173">
        <v>708</v>
      </c>
      <c r="F92" s="175" t="s">
        <v>211</v>
      </c>
    </row>
    <row r="93" spans="1:6" x14ac:dyDescent="0.25">
      <c r="A93" s="171">
        <v>2</v>
      </c>
      <c r="B93" s="171">
        <v>2</v>
      </c>
      <c r="C93" s="167"/>
      <c r="D93" s="172">
        <f t="shared" si="1"/>
        <v>35</v>
      </c>
      <c r="E93" s="173">
        <v>694</v>
      </c>
      <c r="F93" s="175" t="s">
        <v>212</v>
      </c>
    </row>
    <row r="94" spans="1:6" x14ac:dyDescent="0.25">
      <c r="A94" s="171">
        <v>2</v>
      </c>
      <c r="B94" s="171">
        <v>1</v>
      </c>
      <c r="C94" s="167"/>
      <c r="D94" s="172">
        <f t="shared" si="1"/>
        <v>36</v>
      </c>
      <c r="E94" s="173">
        <v>370</v>
      </c>
      <c r="F94" s="175" t="s">
        <v>213</v>
      </c>
    </row>
    <row r="95" spans="1:6" x14ac:dyDescent="0.25">
      <c r="A95" s="171">
        <v>2</v>
      </c>
      <c r="B95" s="171">
        <v>2</v>
      </c>
      <c r="C95" s="167"/>
      <c r="D95" s="172">
        <f t="shared" si="1"/>
        <v>37</v>
      </c>
      <c r="E95" s="173">
        <v>783</v>
      </c>
      <c r="F95" s="175" t="s">
        <v>214</v>
      </c>
    </row>
    <row r="96" spans="1:6" x14ac:dyDescent="0.25">
      <c r="A96" s="171">
        <v>2</v>
      </c>
      <c r="B96" s="171">
        <v>2</v>
      </c>
      <c r="C96" s="167"/>
      <c r="D96" s="172">
        <f t="shared" si="1"/>
        <v>38</v>
      </c>
      <c r="E96" s="173">
        <v>779</v>
      </c>
      <c r="F96" s="175" t="s">
        <v>215</v>
      </c>
    </row>
    <row r="97" spans="1:6" x14ac:dyDescent="0.25">
      <c r="A97" s="171">
        <v>2</v>
      </c>
      <c r="B97" s="171">
        <v>2</v>
      </c>
      <c r="C97" s="167"/>
      <c r="D97" s="172">
        <f t="shared" si="1"/>
        <v>39</v>
      </c>
      <c r="E97" s="173">
        <v>507</v>
      </c>
      <c r="F97" s="175" t="s">
        <v>216</v>
      </c>
    </row>
    <row r="98" spans="1:6" x14ac:dyDescent="0.25">
      <c r="A98" s="171">
        <v>2</v>
      </c>
      <c r="B98" s="171">
        <v>2</v>
      </c>
      <c r="C98" s="167"/>
      <c r="D98" s="172">
        <f t="shared" si="1"/>
        <v>40</v>
      </c>
      <c r="E98" s="173">
        <v>362</v>
      </c>
      <c r="F98" s="175" t="s">
        <v>217</v>
      </c>
    </row>
    <row r="99" spans="1:6" x14ac:dyDescent="0.25">
      <c r="A99" s="171">
        <v>2</v>
      </c>
      <c r="B99" s="171">
        <v>1</v>
      </c>
      <c r="C99" s="167"/>
      <c r="D99" s="172">
        <f t="shared" si="1"/>
        <v>41</v>
      </c>
      <c r="E99" s="173">
        <v>745</v>
      </c>
      <c r="F99" s="175" t="s">
        <v>218</v>
      </c>
    </row>
    <row r="100" spans="1:6" x14ac:dyDescent="0.25">
      <c r="A100" s="171">
        <v>2</v>
      </c>
      <c r="B100" s="171">
        <v>2</v>
      </c>
      <c r="C100" s="167"/>
      <c r="D100" s="172">
        <f t="shared" si="1"/>
        <v>42</v>
      </c>
      <c r="E100" s="173">
        <v>683</v>
      </c>
      <c r="F100" s="175" t="s">
        <v>219</v>
      </c>
    </row>
    <row r="101" spans="1:6" x14ac:dyDescent="0.25">
      <c r="A101" s="171">
        <v>2</v>
      </c>
      <c r="B101" s="171">
        <v>1</v>
      </c>
      <c r="C101" s="167"/>
      <c r="D101" s="172">
        <f t="shared" si="1"/>
        <v>43</v>
      </c>
      <c r="E101" s="173">
        <v>766</v>
      </c>
      <c r="F101" s="175" t="s">
        <v>220</v>
      </c>
    </row>
    <row r="102" spans="1:6" x14ac:dyDescent="0.25">
      <c r="A102" s="171">
        <v>2</v>
      </c>
      <c r="B102" s="171">
        <v>1</v>
      </c>
      <c r="C102" s="167"/>
      <c r="D102" s="172">
        <f t="shared" si="1"/>
        <v>44</v>
      </c>
      <c r="E102" s="173">
        <v>675</v>
      </c>
      <c r="F102" s="175" t="s">
        <v>221</v>
      </c>
    </row>
    <row r="103" spans="1:6" x14ac:dyDescent="0.25">
      <c r="A103" s="171">
        <v>2</v>
      </c>
      <c r="B103" s="171">
        <v>1</v>
      </c>
      <c r="C103" s="167"/>
      <c r="D103" s="172">
        <f t="shared" si="1"/>
        <v>45</v>
      </c>
      <c r="E103" s="173">
        <v>639</v>
      </c>
      <c r="F103" s="175" t="s">
        <v>222</v>
      </c>
    </row>
    <row r="104" spans="1:6" x14ac:dyDescent="0.25">
      <c r="A104" s="171">
        <v>2</v>
      </c>
      <c r="B104" s="171">
        <v>2</v>
      </c>
      <c r="C104" s="167"/>
      <c r="D104" s="172">
        <f t="shared" si="1"/>
        <v>46</v>
      </c>
      <c r="E104" s="173">
        <v>125</v>
      </c>
      <c r="F104" s="175" t="s">
        <v>223</v>
      </c>
    </row>
    <row r="105" spans="1:6" x14ac:dyDescent="0.25">
      <c r="A105" s="171">
        <v>2</v>
      </c>
      <c r="B105" s="171">
        <v>1</v>
      </c>
      <c r="C105" s="167"/>
      <c r="D105" s="172">
        <f t="shared" si="1"/>
        <v>47</v>
      </c>
      <c r="E105" s="173">
        <v>447</v>
      </c>
      <c r="F105" s="175" t="s">
        <v>224</v>
      </c>
    </row>
    <row r="106" spans="1:6" x14ac:dyDescent="0.25">
      <c r="A106" s="171">
        <v>2</v>
      </c>
      <c r="B106" s="171">
        <v>2</v>
      </c>
      <c r="C106" s="167"/>
      <c r="D106" s="172">
        <f t="shared" si="1"/>
        <v>48</v>
      </c>
      <c r="E106" s="173">
        <v>755</v>
      </c>
      <c r="F106" s="175" t="s">
        <v>225</v>
      </c>
    </row>
    <row r="107" spans="1:6" x14ac:dyDescent="0.25">
      <c r="A107" s="171">
        <v>2</v>
      </c>
      <c r="B107" s="171">
        <v>1</v>
      </c>
      <c r="C107" s="167"/>
      <c r="D107" s="172">
        <f t="shared" si="1"/>
        <v>49</v>
      </c>
      <c r="E107" s="173">
        <v>664</v>
      </c>
      <c r="F107" s="175" t="s">
        <v>226</v>
      </c>
    </row>
    <row r="108" spans="1:6" x14ac:dyDescent="0.25">
      <c r="A108" s="171">
        <v>2</v>
      </c>
      <c r="B108" s="171">
        <v>1</v>
      </c>
      <c r="C108" s="167"/>
      <c r="D108" s="172">
        <f t="shared" si="1"/>
        <v>50</v>
      </c>
      <c r="E108" s="173">
        <v>793</v>
      </c>
      <c r="F108" s="175" t="s">
        <v>227</v>
      </c>
    </row>
    <row r="109" spans="1:6" x14ac:dyDescent="0.25">
      <c r="A109" s="171">
        <v>2</v>
      </c>
      <c r="B109" s="171">
        <v>1</v>
      </c>
      <c r="C109" s="167"/>
      <c r="D109" s="172">
        <f t="shared" si="1"/>
        <v>51</v>
      </c>
      <c r="E109" s="173">
        <v>700</v>
      </c>
      <c r="F109" s="175" t="s">
        <v>228</v>
      </c>
    </row>
    <row r="110" spans="1:6" x14ac:dyDescent="0.25">
      <c r="A110" s="171">
        <v>2</v>
      </c>
      <c r="B110" s="171">
        <v>1</v>
      </c>
      <c r="C110" s="167"/>
      <c r="D110" s="172">
        <f t="shared" si="1"/>
        <v>52</v>
      </c>
      <c r="E110" s="173">
        <v>480</v>
      </c>
      <c r="F110" s="175" t="s">
        <v>229</v>
      </c>
    </row>
    <row r="111" spans="1:6" x14ac:dyDescent="0.25">
      <c r="A111" s="171">
        <v>2</v>
      </c>
      <c r="B111" s="171">
        <v>1</v>
      </c>
      <c r="C111" s="167"/>
      <c r="D111" s="172">
        <f t="shared" si="1"/>
        <v>53</v>
      </c>
      <c r="E111" s="173">
        <v>513</v>
      </c>
      <c r="F111" s="175" t="s">
        <v>230</v>
      </c>
    </row>
    <row r="112" spans="1:6" x14ac:dyDescent="0.25">
      <c r="A112" s="171">
        <v>2</v>
      </c>
      <c r="B112" s="171">
        <v>2</v>
      </c>
      <c r="C112" s="167"/>
      <c r="D112" s="172">
        <f t="shared" si="1"/>
        <v>54</v>
      </c>
      <c r="E112" s="173">
        <v>785</v>
      </c>
      <c r="F112" s="175" t="s">
        <v>231</v>
      </c>
    </row>
    <row r="113" spans="1:7" x14ac:dyDescent="0.25">
      <c r="A113" s="171">
        <v>2</v>
      </c>
      <c r="B113" s="171">
        <v>1</v>
      </c>
      <c r="C113" s="167"/>
      <c r="D113" s="172">
        <f t="shared" si="1"/>
        <v>55</v>
      </c>
      <c r="E113" s="173">
        <v>788</v>
      </c>
      <c r="F113" s="175" t="s">
        <v>232</v>
      </c>
    </row>
    <row r="114" spans="1:7" x14ac:dyDescent="0.25">
      <c r="A114" s="171">
        <v>2</v>
      </c>
      <c r="B114" s="171">
        <v>2</v>
      </c>
      <c r="C114" s="167"/>
      <c r="D114" s="172">
        <f t="shared" si="1"/>
        <v>56</v>
      </c>
      <c r="E114" s="173">
        <v>357</v>
      </c>
      <c r="F114" s="175" t="s">
        <v>233</v>
      </c>
    </row>
    <row r="115" spans="1:7" x14ac:dyDescent="0.25">
      <c r="A115" s="171">
        <v>2</v>
      </c>
      <c r="B115" s="171">
        <v>1</v>
      </c>
      <c r="C115" s="167"/>
      <c r="D115" s="172">
        <f t="shared" si="1"/>
        <v>57</v>
      </c>
      <c r="E115" s="173">
        <v>749</v>
      </c>
      <c r="F115" s="175" t="s">
        <v>234</v>
      </c>
    </row>
    <row r="116" spans="1:7" x14ac:dyDescent="0.25">
      <c r="A116" s="171">
        <v>2</v>
      </c>
      <c r="B116" s="171">
        <v>1</v>
      </c>
      <c r="C116" s="167"/>
      <c r="D116" s="172">
        <f t="shared" si="1"/>
        <v>58</v>
      </c>
      <c r="E116" s="173">
        <v>363</v>
      </c>
      <c r="F116" s="175" t="s">
        <v>235</v>
      </c>
    </row>
    <row r="117" spans="1:7" x14ac:dyDescent="0.25">
      <c r="A117" s="171">
        <v>2</v>
      </c>
      <c r="B117" s="171">
        <v>1</v>
      </c>
      <c r="C117" s="167"/>
      <c r="D117" s="172">
        <f t="shared" si="1"/>
        <v>59</v>
      </c>
      <c r="E117" s="173">
        <v>794</v>
      </c>
      <c r="F117" s="175" t="s">
        <v>236</v>
      </c>
    </row>
    <row r="118" spans="1:7" x14ac:dyDescent="0.25">
      <c r="A118" s="171">
        <v>2</v>
      </c>
      <c r="B118" s="171">
        <v>2</v>
      </c>
      <c r="C118" s="167"/>
      <c r="D118" s="172">
        <f t="shared" si="1"/>
        <v>60</v>
      </c>
      <c r="E118" s="173">
        <v>116</v>
      </c>
      <c r="F118" s="175" t="s">
        <v>237</v>
      </c>
    </row>
    <row r="119" spans="1:7" x14ac:dyDescent="0.25">
      <c r="A119" s="171">
        <v>2</v>
      </c>
      <c r="B119" s="171">
        <v>1</v>
      </c>
      <c r="C119" s="167"/>
      <c r="D119" s="172">
        <f t="shared" si="1"/>
        <v>61</v>
      </c>
      <c r="E119" s="173">
        <v>563</v>
      </c>
      <c r="F119" s="175" t="s">
        <v>238</v>
      </c>
    </row>
    <row r="120" spans="1:7" x14ac:dyDescent="0.25">
      <c r="A120" s="171">
        <v>2</v>
      </c>
      <c r="B120" s="171">
        <v>1</v>
      </c>
      <c r="C120" s="167"/>
      <c r="D120" s="172">
        <f t="shared" si="1"/>
        <v>62</v>
      </c>
      <c r="E120" s="173">
        <v>609</v>
      </c>
      <c r="F120" s="175" t="s">
        <v>239</v>
      </c>
    </row>
    <row r="121" spans="1:7" x14ac:dyDescent="0.25">
      <c r="A121" s="171">
        <v>2</v>
      </c>
      <c r="B121" s="171">
        <v>1</v>
      </c>
      <c r="C121" s="167"/>
      <c r="D121" s="172">
        <f t="shared" si="1"/>
        <v>63</v>
      </c>
      <c r="E121" s="173">
        <v>744</v>
      </c>
      <c r="F121" s="175" t="s">
        <v>240</v>
      </c>
    </row>
    <row r="122" spans="1:7" x14ac:dyDescent="0.25">
      <c r="C122" s="167"/>
      <c r="E122" s="164"/>
    </row>
    <row r="123" spans="1:7" x14ac:dyDescent="0.25">
      <c r="A123" s="171"/>
      <c r="B123" s="171"/>
      <c r="C123" s="167"/>
      <c r="D123" s="176"/>
      <c r="E123" s="168"/>
      <c r="F123" s="186"/>
    </row>
    <row r="124" spans="1:7" x14ac:dyDescent="0.25">
      <c r="A124" s="171"/>
      <c r="B124" s="171"/>
      <c r="C124" s="167"/>
      <c r="D124" s="170">
        <v>7</v>
      </c>
      <c r="E124" s="275" t="s">
        <v>38</v>
      </c>
      <c r="F124" s="276"/>
    </row>
    <row r="125" spans="1:7" x14ac:dyDescent="0.25">
      <c r="A125" s="171">
        <v>2</v>
      </c>
      <c r="B125" s="171">
        <v>1</v>
      </c>
      <c r="C125" s="167"/>
      <c r="D125" s="172">
        <v>1</v>
      </c>
      <c r="E125" s="173">
        <v>717</v>
      </c>
      <c r="F125" s="187" t="s">
        <v>241</v>
      </c>
      <c r="G125" t="s">
        <v>313</v>
      </c>
    </row>
    <row r="126" spans="1:7" x14ac:dyDescent="0.25">
      <c r="A126" s="171">
        <v>2</v>
      </c>
      <c r="B126" s="171">
        <v>1</v>
      </c>
      <c r="C126" s="167"/>
      <c r="D126" s="172">
        <f>D125+1</f>
        <v>2</v>
      </c>
      <c r="E126" s="173">
        <v>550</v>
      </c>
      <c r="F126" s="175" t="s">
        <v>242</v>
      </c>
      <c r="G126" t="s">
        <v>314</v>
      </c>
    </row>
    <row r="127" spans="1:7" x14ac:dyDescent="0.25">
      <c r="A127" s="171">
        <v>2</v>
      </c>
      <c r="B127" s="171">
        <v>1</v>
      </c>
      <c r="C127" s="167"/>
      <c r="D127" s="172">
        <f>D126+1</f>
        <v>3</v>
      </c>
      <c r="E127" s="173">
        <v>723</v>
      </c>
      <c r="F127" s="187" t="s">
        <v>243</v>
      </c>
      <c r="G127" t="s">
        <v>315</v>
      </c>
    </row>
    <row r="128" spans="1:7" x14ac:dyDescent="0.25">
      <c r="A128" s="171">
        <v>2</v>
      </c>
      <c r="B128" s="171">
        <v>2</v>
      </c>
      <c r="C128" s="167"/>
      <c r="D128" s="172">
        <f>D127+1</f>
        <v>4</v>
      </c>
      <c r="E128" s="173">
        <v>773</v>
      </c>
      <c r="F128" s="175" t="s">
        <v>244</v>
      </c>
      <c r="G128" t="s">
        <v>316</v>
      </c>
    </row>
    <row r="129" spans="1:7" x14ac:dyDescent="0.25">
      <c r="A129" s="171">
        <v>2</v>
      </c>
      <c r="B129" s="171">
        <v>1</v>
      </c>
      <c r="C129" s="167"/>
      <c r="D129" s="172">
        <f>D128+1</f>
        <v>5</v>
      </c>
      <c r="E129" s="173">
        <v>485</v>
      </c>
      <c r="F129" s="175" t="s">
        <v>245</v>
      </c>
      <c r="G129" t="s">
        <v>317</v>
      </c>
    </row>
    <row r="130" spans="1:7" x14ac:dyDescent="0.25">
      <c r="A130" s="171"/>
      <c r="B130" s="171"/>
      <c r="C130" s="167"/>
      <c r="D130" s="176"/>
      <c r="E130" s="168"/>
      <c r="F130" s="177"/>
    </row>
    <row r="131" spans="1:7" x14ac:dyDescent="0.25">
      <c r="A131" s="171"/>
      <c r="B131" s="171"/>
      <c r="C131" s="167"/>
      <c r="D131" s="170">
        <v>3</v>
      </c>
      <c r="E131" s="275" t="s">
        <v>246</v>
      </c>
      <c r="F131" s="276"/>
    </row>
    <row r="132" spans="1:7" x14ac:dyDescent="0.25">
      <c r="A132" s="171">
        <v>2</v>
      </c>
      <c r="B132" s="171">
        <v>1</v>
      </c>
      <c r="C132" s="167"/>
      <c r="D132" s="172">
        <v>1</v>
      </c>
      <c r="E132" s="173">
        <v>732</v>
      </c>
      <c r="F132" s="175" t="s">
        <v>247</v>
      </c>
    </row>
    <row r="133" spans="1:7" x14ac:dyDescent="0.25">
      <c r="A133" s="171">
        <v>2</v>
      </c>
      <c r="B133" s="171">
        <v>2</v>
      </c>
      <c r="C133" s="167"/>
      <c r="D133" s="172">
        <f>+D132+1</f>
        <v>2</v>
      </c>
      <c r="E133" s="173">
        <v>647</v>
      </c>
      <c r="F133" s="175" t="s">
        <v>248</v>
      </c>
    </row>
    <row r="134" spans="1:7" x14ac:dyDescent="0.25">
      <c r="A134" s="171">
        <v>2</v>
      </c>
      <c r="B134" s="171">
        <v>2</v>
      </c>
      <c r="C134" s="167"/>
      <c r="D134" s="172">
        <f>+D133+1</f>
        <v>3</v>
      </c>
      <c r="E134" s="173">
        <v>604</v>
      </c>
      <c r="F134" s="187" t="s">
        <v>249</v>
      </c>
    </row>
    <row r="135" spans="1:7" x14ac:dyDescent="0.25">
      <c r="A135" s="171"/>
      <c r="B135" s="171"/>
      <c r="C135" s="167"/>
      <c r="D135" s="176"/>
      <c r="E135" s="168"/>
      <c r="F135" s="177"/>
    </row>
    <row r="136" spans="1:7" x14ac:dyDescent="0.25">
      <c r="A136" s="171"/>
      <c r="B136" s="171"/>
      <c r="C136" s="167"/>
      <c r="D136" s="170">
        <v>16</v>
      </c>
      <c r="E136" s="275" t="s">
        <v>42</v>
      </c>
      <c r="F136" s="276"/>
    </row>
    <row r="137" spans="1:7" x14ac:dyDescent="0.25">
      <c r="A137" s="171">
        <v>2</v>
      </c>
      <c r="B137" s="171">
        <v>2</v>
      </c>
      <c r="C137" s="167"/>
      <c r="D137" s="172">
        <v>1</v>
      </c>
      <c r="E137" s="173">
        <v>272</v>
      </c>
      <c r="F137" s="175" t="s">
        <v>250</v>
      </c>
    </row>
    <row r="138" spans="1:7" x14ac:dyDescent="0.25">
      <c r="A138" s="171">
        <v>2</v>
      </c>
      <c r="B138" s="171">
        <v>2</v>
      </c>
      <c r="C138" s="167"/>
      <c r="D138" s="172">
        <f>D137+1</f>
        <v>2</v>
      </c>
      <c r="E138" s="173">
        <v>327</v>
      </c>
      <c r="F138" s="175" t="s">
        <v>251</v>
      </c>
    </row>
    <row r="139" spans="1:7" x14ac:dyDescent="0.25">
      <c r="A139" s="171">
        <v>2</v>
      </c>
      <c r="B139" s="171">
        <v>2</v>
      </c>
      <c r="C139" s="167"/>
      <c r="D139" s="172">
        <f t="shared" ref="D139:D157" si="2">D138+1</f>
        <v>3</v>
      </c>
      <c r="E139" s="173">
        <v>619</v>
      </c>
      <c r="F139" s="175" t="s">
        <v>252</v>
      </c>
    </row>
    <row r="140" spans="1:7" x14ac:dyDescent="0.25">
      <c r="A140" s="171">
        <v>2</v>
      </c>
      <c r="B140" s="171">
        <v>1</v>
      </c>
      <c r="C140" s="167"/>
      <c r="D140" s="172">
        <f t="shared" si="2"/>
        <v>4</v>
      </c>
      <c r="E140" s="173">
        <v>646</v>
      </c>
      <c r="F140" s="187" t="s">
        <v>253</v>
      </c>
    </row>
    <row r="141" spans="1:7" x14ac:dyDescent="0.25">
      <c r="A141" s="171">
        <v>2</v>
      </c>
      <c r="B141" s="171">
        <v>1</v>
      </c>
      <c r="C141" s="167"/>
      <c r="D141" s="172">
        <f t="shared" si="2"/>
        <v>5</v>
      </c>
      <c r="E141" s="173">
        <v>448</v>
      </c>
      <c r="F141" s="187" t="s">
        <v>254</v>
      </c>
    </row>
    <row r="142" spans="1:7" x14ac:dyDescent="0.25">
      <c r="A142" s="171">
        <v>2</v>
      </c>
      <c r="B142" s="171">
        <v>2</v>
      </c>
      <c r="C142" s="167"/>
      <c r="D142" s="172">
        <f t="shared" si="2"/>
        <v>6</v>
      </c>
      <c r="E142" s="173">
        <v>397</v>
      </c>
      <c r="F142" s="175" t="s">
        <v>255</v>
      </c>
    </row>
    <row r="143" spans="1:7" x14ac:dyDescent="0.25">
      <c r="A143" s="171">
        <v>2</v>
      </c>
      <c r="B143" s="171">
        <v>2</v>
      </c>
      <c r="C143" s="167"/>
      <c r="D143" s="172">
        <f t="shared" si="2"/>
        <v>7</v>
      </c>
      <c r="E143" s="173">
        <v>718</v>
      </c>
      <c r="F143" s="187" t="s">
        <v>256</v>
      </c>
    </row>
    <row r="144" spans="1:7" x14ac:dyDescent="0.25">
      <c r="A144" s="171">
        <v>2</v>
      </c>
      <c r="B144" s="171">
        <v>2</v>
      </c>
      <c r="C144" s="167"/>
      <c r="D144" s="172">
        <f t="shared" si="2"/>
        <v>8</v>
      </c>
      <c r="E144" s="173">
        <v>661</v>
      </c>
      <c r="F144" s="175" t="s">
        <v>257</v>
      </c>
    </row>
    <row r="145" spans="1:6" x14ac:dyDescent="0.25">
      <c r="A145" s="171">
        <v>2</v>
      </c>
      <c r="B145" s="171">
        <v>2</v>
      </c>
      <c r="C145" s="167"/>
      <c r="D145" s="172">
        <f t="shared" si="2"/>
        <v>9</v>
      </c>
      <c r="E145" s="173">
        <v>671</v>
      </c>
      <c r="F145" s="175" t="s">
        <v>258</v>
      </c>
    </row>
    <row r="146" spans="1:6" x14ac:dyDescent="0.25">
      <c r="A146" s="171">
        <v>2</v>
      </c>
      <c r="B146" s="171">
        <v>1</v>
      </c>
      <c r="C146" s="167"/>
      <c r="D146" s="172">
        <f t="shared" si="2"/>
        <v>10</v>
      </c>
      <c r="E146" s="173">
        <v>349</v>
      </c>
      <c r="F146" s="175" t="s">
        <v>259</v>
      </c>
    </row>
    <row r="147" spans="1:6" x14ac:dyDescent="0.25">
      <c r="A147" s="171">
        <v>2</v>
      </c>
      <c r="B147" s="171">
        <v>2</v>
      </c>
      <c r="C147" s="167"/>
      <c r="D147" s="172">
        <f t="shared" si="2"/>
        <v>11</v>
      </c>
      <c r="E147" s="173">
        <v>326</v>
      </c>
      <c r="F147" s="175" t="s">
        <v>260</v>
      </c>
    </row>
    <row r="148" spans="1:6" x14ac:dyDescent="0.25">
      <c r="A148" s="171">
        <v>2</v>
      </c>
      <c r="B148" s="171">
        <v>2</v>
      </c>
      <c r="C148" s="167"/>
      <c r="D148" s="172">
        <f t="shared" si="2"/>
        <v>12</v>
      </c>
      <c r="E148" s="173">
        <v>388</v>
      </c>
      <c r="F148" s="175" t="s">
        <v>261</v>
      </c>
    </row>
    <row r="149" spans="1:6" x14ac:dyDescent="0.25">
      <c r="A149" s="171">
        <v>2</v>
      </c>
      <c r="B149" s="171">
        <v>1</v>
      </c>
      <c r="C149" s="167"/>
      <c r="D149" s="172">
        <f t="shared" si="2"/>
        <v>13</v>
      </c>
      <c r="E149" s="173">
        <v>721</v>
      </c>
      <c r="F149" s="175" t="s">
        <v>262</v>
      </c>
    </row>
    <row r="150" spans="1:6" x14ac:dyDescent="0.25">
      <c r="A150" s="171">
        <v>2</v>
      </c>
      <c r="B150" s="171">
        <v>1</v>
      </c>
      <c r="C150" s="167"/>
      <c r="D150" s="172">
        <f t="shared" si="2"/>
        <v>14</v>
      </c>
      <c r="E150" s="173">
        <v>582</v>
      </c>
      <c r="F150" s="175" t="s">
        <v>263</v>
      </c>
    </row>
    <row r="151" spans="1:6" x14ac:dyDescent="0.25">
      <c r="A151" s="171">
        <v>2</v>
      </c>
      <c r="B151" s="171">
        <v>2</v>
      </c>
      <c r="C151" s="167"/>
      <c r="D151" s="172">
        <f t="shared" si="2"/>
        <v>15</v>
      </c>
      <c r="E151" s="173">
        <v>493</v>
      </c>
      <c r="F151" s="175" t="s">
        <v>264</v>
      </c>
    </row>
    <row r="152" spans="1:6" x14ac:dyDescent="0.25">
      <c r="A152" s="171">
        <v>2</v>
      </c>
      <c r="B152" s="171">
        <v>2</v>
      </c>
      <c r="C152" s="167"/>
      <c r="D152" s="172">
        <f t="shared" si="2"/>
        <v>16</v>
      </c>
      <c r="E152" s="173">
        <v>329</v>
      </c>
      <c r="F152" s="175" t="s">
        <v>265</v>
      </c>
    </row>
    <row r="153" spans="1:6" x14ac:dyDescent="0.25">
      <c r="A153" s="171">
        <v>2</v>
      </c>
      <c r="B153" s="171">
        <v>1</v>
      </c>
      <c r="C153" s="167"/>
      <c r="D153" s="172">
        <f t="shared" si="2"/>
        <v>17</v>
      </c>
      <c r="E153" s="173">
        <v>689</v>
      </c>
      <c r="F153" s="187" t="s">
        <v>266</v>
      </c>
    </row>
    <row r="154" spans="1:6" x14ac:dyDescent="0.25">
      <c r="A154" s="171">
        <v>2</v>
      </c>
      <c r="B154" s="171">
        <v>1</v>
      </c>
      <c r="C154" s="167"/>
      <c r="D154" s="172">
        <f t="shared" si="2"/>
        <v>18</v>
      </c>
      <c r="E154" s="173">
        <v>391</v>
      </c>
      <c r="F154" s="175" t="s">
        <v>267</v>
      </c>
    </row>
    <row r="155" spans="1:6" x14ac:dyDescent="0.25">
      <c r="A155" s="171">
        <v>2</v>
      </c>
      <c r="B155" s="171">
        <v>2</v>
      </c>
      <c r="C155" s="167"/>
      <c r="D155" s="172">
        <f t="shared" si="2"/>
        <v>19</v>
      </c>
      <c r="E155" s="173">
        <v>239</v>
      </c>
      <c r="F155" s="175" t="s">
        <v>268</v>
      </c>
    </row>
    <row r="156" spans="1:6" x14ac:dyDescent="0.25">
      <c r="A156" s="171">
        <v>2</v>
      </c>
      <c r="B156" s="171">
        <v>1</v>
      </c>
      <c r="C156" s="167"/>
      <c r="D156" s="172">
        <f t="shared" si="2"/>
        <v>20</v>
      </c>
      <c r="E156" s="173">
        <v>308</v>
      </c>
      <c r="F156" s="187" t="s">
        <v>269</v>
      </c>
    </row>
    <row r="157" spans="1:6" x14ac:dyDescent="0.25">
      <c r="A157" s="171">
        <v>2</v>
      </c>
      <c r="B157" s="171">
        <v>2</v>
      </c>
      <c r="C157" s="167"/>
      <c r="D157" s="172">
        <f t="shared" si="2"/>
        <v>21</v>
      </c>
      <c r="E157" s="173">
        <v>161</v>
      </c>
      <c r="F157" s="175" t="s">
        <v>270</v>
      </c>
    </row>
    <row r="158" spans="1:6" x14ac:dyDescent="0.25">
      <c r="A158" s="171"/>
      <c r="B158" s="171"/>
      <c r="C158" s="167"/>
      <c r="D158" s="176"/>
      <c r="E158" s="168"/>
      <c r="F158" s="188"/>
    </row>
    <row r="160" spans="1:6" x14ac:dyDescent="0.25">
      <c r="A160" s="171"/>
      <c r="B160" s="171"/>
      <c r="C160" s="167"/>
      <c r="D160" s="176"/>
      <c r="E160" s="168"/>
      <c r="F160" s="177"/>
    </row>
    <row r="161" spans="1:6" x14ac:dyDescent="0.25">
      <c r="A161" s="171"/>
      <c r="B161" s="171"/>
      <c r="C161" s="167"/>
      <c r="D161" s="170">
        <v>0</v>
      </c>
      <c r="E161" s="275" t="s">
        <v>271</v>
      </c>
      <c r="F161" s="276"/>
    </row>
    <row r="162" spans="1:6" x14ac:dyDescent="0.25">
      <c r="A162" s="171"/>
      <c r="B162" s="171"/>
      <c r="C162" s="167"/>
      <c r="D162" s="183"/>
      <c r="E162" s="190"/>
      <c r="F162" s="190" t="s">
        <v>272</v>
      </c>
    </row>
    <row r="163" spans="1:6" x14ac:dyDescent="0.25">
      <c r="A163" s="171"/>
      <c r="B163" s="171"/>
      <c r="C163" s="167"/>
      <c r="D163" s="176"/>
      <c r="E163" s="191"/>
      <c r="F163" s="192"/>
    </row>
    <row r="164" spans="1:6" x14ac:dyDescent="0.25">
      <c r="A164" s="171"/>
      <c r="B164" s="171"/>
      <c r="C164" s="167"/>
      <c r="D164" s="170">
        <v>2</v>
      </c>
      <c r="E164" s="275" t="s">
        <v>273</v>
      </c>
      <c r="F164" s="276"/>
    </row>
    <row r="165" spans="1:6" x14ac:dyDescent="0.25">
      <c r="A165" s="171">
        <v>2</v>
      </c>
      <c r="B165" s="171">
        <v>2</v>
      </c>
      <c r="C165" s="167"/>
      <c r="D165" s="172">
        <v>1</v>
      </c>
      <c r="E165" s="173">
        <v>616</v>
      </c>
      <c r="F165" s="175" t="s">
        <v>274</v>
      </c>
    </row>
    <row r="166" spans="1:6" x14ac:dyDescent="0.25">
      <c r="A166" s="171"/>
      <c r="B166" s="171"/>
      <c r="C166" s="167"/>
      <c r="D166" s="172"/>
      <c r="E166" s="173"/>
      <c r="F166" s="175"/>
    </row>
    <row r="167" spans="1:6" x14ac:dyDescent="0.25">
      <c r="C167" s="167"/>
      <c r="D167" s="176"/>
      <c r="E167" s="168"/>
      <c r="F167" s="177"/>
    </row>
    <row r="168" spans="1:6" x14ac:dyDescent="0.25">
      <c r="A168" s="171"/>
      <c r="B168" s="171"/>
      <c r="C168" s="167"/>
      <c r="D168" s="170">
        <v>2</v>
      </c>
      <c r="E168" s="275" t="s">
        <v>275</v>
      </c>
      <c r="F168" s="276"/>
    </row>
    <row r="169" spans="1:6" x14ac:dyDescent="0.25">
      <c r="A169" s="171">
        <v>2</v>
      </c>
      <c r="B169" s="171">
        <v>2</v>
      </c>
      <c r="C169" s="167"/>
      <c r="D169" s="172">
        <v>1</v>
      </c>
      <c r="E169" s="173">
        <v>573</v>
      </c>
      <c r="F169" s="175" t="s">
        <v>276</v>
      </c>
    </row>
    <row r="170" spans="1:6" x14ac:dyDescent="0.25">
      <c r="A170" s="171"/>
      <c r="B170" s="171"/>
      <c r="C170" s="167"/>
      <c r="D170" s="176"/>
      <c r="E170" s="168"/>
      <c r="F170" s="177"/>
    </row>
    <row r="171" spans="1:6" x14ac:dyDescent="0.25">
      <c r="A171" s="171"/>
      <c r="B171" s="171"/>
      <c r="C171" s="167"/>
      <c r="D171" s="170">
        <v>11</v>
      </c>
      <c r="E171" s="275" t="s">
        <v>277</v>
      </c>
      <c r="F171" s="276"/>
    </row>
    <row r="172" spans="1:6" x14ac:dyDescent="0.25">
      <c r="A172" s="171">
        <v>2</v>
      </c>
      <c r="B172" s="171">
        <v>2</v>
      </c>
      <c r="C172" s="167"/>
      <c r="D172" s="172">
        <v>1</v>
      </c>
      <c r="E172" s="173">
        <v>716</v>
      </c>
      <c r="F172" s="175" t="s">
        <v>278</v>
      </c>
    </row>
    <row r="173" spans="1:6" x14ac:dyDescent="0.25">
      <c r="A173" s="171">
        <v>2</v>
      </c>
      <c r="B173" s="171">
        <v>2</v>
      </c>
      <c r="C173" s="167"/>
      <c r="D173" s="172">
        <f t="shared" ref="D173:D178" si="3">+D172+1</f>
        <v>2</v>
      </c>
      <c r="E173" s="173">
        <v>601</v>
      </c>
      <c r="F173" s="175" t="s">
        <v>279</v>
      </c>
    </row>
    <row r="174" spans="1:6" x14ac:dyDescent="0.25">
      <c r="A174" s="171">
        <v>2</v>
      </c>
      <c r="B174" s="171">
        <v>2</v>
      </c>
      <c r="C174" s="167"/>
      <c r="D174" s="172">
        <f t="shared" si="3"/>
        <v>3</v>
      </c>
      <c r="E174" s="173">
        <v>456</v>
      </c>
      <c r="F174" s="175" t="s">
        <v>280</v>
      </c>
    </row>
    <row r="175" spans="1:6" x14ac:dyDescent="0.25">
      <c r="A175" s="171">
        <v>2</v>
      </c>
      <c r="B175" s="171">
        <v>2</v>
      </c>
      <c r="C175" s="167"/>
      <c r="D175" s="172">
        <f t="shared" si="3"/>
        <v>4</v>
      </c>
      <c r="E175" s="173">
        <v>556</v>
      </c>
      <c r="F175" s="175" t="s">
        <v>281</v>
      </c>
    </row>
    <row r="176" spans="1:6" x14ac:dyDescent="0.25">
      <c r="A176" s="171">
        <v>2</v>
      </c>
      <c r="B176" s="171">
        <v>2</v>
      </c>
      <c r="C176" s="167"/>
      <c r="D176" s="172">
        <f t="shared" si="3"/>
        <v>5</v>
      </c>
      <c r="E176" s="173">
        <v>764</v>
      </c>
      <c r="F176" s="175" t="s">
        <v>282</v>
      </c>
    </row>
    <row r="177" spans="1:6" x14ac:dyDescent="0.25">
      <c r="A177" s="171">
        <v>2</v>
      </c>
      <c r="B177" s="171">
        <v>2</v>
      </c>
      <c r="C177" s="167"/>
      <c r="D177" s="172">
        <f t="shared" si="3"/>
        <v>6</v>
      </c>
      <c r="E177" s="173">
        <v>614</v>
      </c>
      <c r="F177" s="175" t="s">
        <v>283</v>
      </c>
    </row>
    <row r="178" spans="1:6" x14ac:dyDescent="0.25">
      <c r="A178" s="171">
        <v>2</v>
      </c>
      <c r="B178" s="171">
        <v>2</v>
      </c>
      <c r="C178" s="167"/>
      <c r="D178" s="172">
        <f t="shared" si="3"/>
        <v>7</v>
      </c>
      <c r="E178" s="173">
        <v>293</v>
      </c>
      <c r="F178" s="175" t="s">
        <v>284</v>
      </c>
    </row>
    <row r="179" spans="1:6" x14ac:dyDescent="0.25">
      <c r="A179" s="171"/>
      <c r="B179" s="171"/>
      <c r="C179" s="167"/>
      <c r="D179" s="176"/>
      <c r="E179" s="168"/>
      <c r="F179" s="177"/>
    </row>
    <row r="180" spans="1:6" x14ac:dyDescent="0.25">
      <c r="A180" s="171"/>
      <c r="B180" s="171"/>
      <c r="C180" s="167"/>
      <c r="D180" s="170"/>
      <c r="E180" s="169"/>
      <c r="F180" s="175"/>
    </row>
    <row r="181" spans="1:6" x14ac:dyDescent="0.25">
      <c r="A181" s="171"/>
      <c r="B181" s="171"/>
      <c r="C181" s="167"/>
      <c r="D181" s="170">
        <v>2</v>
      </c>
      <c r="E181" s="275" t="s">
        <v>285</v>
      </c>
      <c r="F181" s="276"/>
    </row>
    <row r="182" spans="1:6" x14ac:dyDescent="0.25">
      <c r="A182" s="171"/>
      <c r="B182" s="171"/>
      <c r="C182" s="167"/>
      <c r="E182" s="164"/>
    </row>
    <row r="183" spans="1:6" x14ac:dyDescent="0.25">
      <c r="C183" s="167"/>
      <c r="D183" s="170">
        <v>18</v>
      </c>
      <c r="E183" s="275" t="s">
        <v>286</v>
      </c>
      <c r="F183" s="276"/>
    </row>
    <row r="184" spans="1:6" x14ac:dyDescent="0.25">
      <c r="A184" s="171">
        <v>2</v>
      </c>
      <c r="B184" s="171">
        <v>2</v>
      </c>
      <c r="C184" s="167"/>
      <c r="D184" s="172">
        <v>1</v>
      </c>
      <c r="E184" s="173">
        <v>690</v>
      </c>
      <c r="F184" s="175" t="s">
        <v>287</v>
      </c>
    </row>
    <row r="185" spans="1:6" x14ac:dyDescent="0.25">
      <c r="A185" s="171">
        <v>2</v>
      </c>
      <c r="B185" s="171">
        <v>2</v>
      </c>
      <c r="C185" s="167"/>
      <c r="D185" s="172">
        <v>2</v>
      </c>
      <c r="E185" s="173">
        <v>720</v>
      </c>
      <c r="F185" s="175" t="s">
        <v>288</v>
      </c>
    </row>
    <row r="186" spans="1:6" x14ac:dyDescent="0.25">
      <c r="A186" s="171"/>
      <c r="B186" s="171"/>
      <c r="C186" s="167"/>
      <c r="D186" s="176"/>
      <c r="E186" s="168"/>
      <c r="F186" s="177"/>
    </row>
    <row r="187" spans="1:6" x14ac:dyDescent="0.25">
      <c r="A187" s="171"/>
      <c r="B187" s="171"/>
      <c r="C187" s="167"/>
      <c r="D187" s="170">
        <v>8</v>
      </c>
      <c r="E187" s="275" t="s">
        <v>45</v>
      </c>
      <c r="F187" s="276"/>
    </row>
    <row r="188" spans="1:6" x14ac:dyDescent="0.25">
      <c r="A188" s="171">
        <v>2</v>
      </c>
      <c r="B188" s="171">
        <v>1</v>
      </c>
      <c r="C188" s="167"/>
      <c r="D188" s="172">
        <v>1</v>
      </c>
      <c r="E188" s="173">
        <v>361</v>
      </c>
      <c r="F188" s="175" t="s">
        <v>289</v>
      </c>
    </row>
    <row r="189" spans="1:6" x14ac:dyDescent="0.25">
      <c r="A189" s="171">
        <v>2</v>
      </c>
      <c r="B189" s="171">
        <v>2</v>
      </c>
      <c r="C189" s="167" t="s">
        <v>1</v>
      </c>
      <c r="D189" s="172">
        <f>D188+1</f>
        <v>2</v>
      </c>
      <c r="E189" s="173">
        <v>475</v>
      </c>
      <c r="F189" s="175" t="s">
        <v>290</v>
      </c>
    </row>
    <row r="190" spans="1:6" x14ac:dyDescent="0.25">
      <c r="A190" s="171"/>
      <c r="B190" s="171"/>
      <c r="C190" s="167"/>
      <c r="D190" s="176"/>
      <c r="E190" s="168"/>
      <c r="F190" s="177"/>
    </row>
    <row r="191" spans="1:6" x14ac:dyDescent="0.25">
      <c r="A191" s="171"/>
      <c r="B191" s="171"/>
      <c r="C191" s="167"/>
      <c r="D191" s="170">
        <v>2</v>
      </c>
      <c r="E191" s="275" t="s">
        <v>291</v>
      </c>
      <c r="F191" s="276"/>
    </row>
    <row r="192" spans="1:6" x14ac:dyDescent="0.25">
      <c r="A192" s="171">
        <v>2</v>
      </c>
      <c r="B192" s="171">
        <v>2</v>
      </c>
      <c r="C192" s="167"/>
      <c r="D192" s="172">
        <v>1</v>
      </c>
      <c r="E192" s="173">
        <v>613</v>
      </c>
      <c r="F192" s="175" t="s">
        <v>292</v>
      </c>
    </row>
    <row r="193" spans="1:6" x14ac:dyDescent="0.25">
      <c r="A193" s="171">
        <v>2</v>
      </c>
      <c r="B193" s="171">
        <v>1</v>
      </c>
      <c r="C193" s="167"/>
      <c r="D193" s="172">
        <v>2</v>
      </c>
      <c r="E193" s="173">
        <v>578</v>
      </c>
      <c r="F193" s="175" t="s">
        <v>293</v>
      </c>
    </row>
    <row r="194" spans="1:6" x14ac:dyDescent="0.25">
      <c r="A194" s="171"/>
      <c r="B194" s="171"/>
      <c r="C194" s="167"/>
      <c r="D194" s="176"/>
      <c r="E194" s="168"/>
      <c r="F194" s="177"/>
    </row>
    <row r="195" spans="1:6" x14ac:dyDescent="0.25">
      <c r="A195" s="171"/>
      <c r="B195" s="171"/>
      <c r="C195" s="167"/>
      <c r="D195" s="176"/>
      <c r="E195" s="168"/>
      <c r="F195" s="177"/>
    </row>
    <row r="196" spans="1:6" x14ac:dyDescent="0.25">
      <c r="A196" s="171"/>
      <c r="B196" s="171"/>
      <c r="C196" s="167"/>
      <c r="D196" s="170">
        <v>1</v>
      </c>
      <c r="E196" s="275" t="s">
        <v>294</v>
      </c>
      <c r="F196" s="276"/>
    </row>
    <row r="198" spans="1:6" x14ac:dyDescent="0.25">
      <c r="C198" s="167"/>
      <c r="D198" s="176"/>
      <c r="E198" s="168"/>
      <c r="F198" s="177"/>
    </row>
    <row r="199" spans="1:6" x14ac:dyDescent="0.25">
      <c r="A199" s="171"/>
      <c r="B199" s="171"/>
      <c r="C199" s="167"/>
      <c r="D199" s="170">
        <v>1</v>
      </c>
      <c r="E199" s="275" t="s">
        <v>295</v>
      </c>
      <c r="F199" s="276"/>
    </row>
    <row r="200" spans="1:6" x14ac:dyDescent="0.25">
      <c r="A200" s="171"/>
      <c r="B200" s="171"/>
      <c r="C200" s="167"/>
      <c r="D200" s="172"/>
      <c r="E200" s="173"/>
      <c r="F200" s="175"/>
    </row>
    <row r="201" spans="1:6" x14ac:dyDescent="0.25">
      <c r="A201" s="171"/>
      <c r="B201" s="171"/>
      <c r="C201" s="167"/>
      <c r="D201" s="176"/>
      <c r="E201" s="168"/>
      <c r="F201" s="177"/>
    </row>
    <row r="202" spans="1:6" x14ac:dyDescent="0.25">
      <c r="A202" s="171"/>
      <c r="B202" s="171"/>
      <c r="C202" s="167"/>
      <c r="D202" s="170">
        <v>1</v>
      </c>
      <c r="E202" s="169"/>
      <c r="F202" s="193" t="s">
        <v>296</v>
      </c>
    </row>
    <row r="203" spans="1:6" x14ac:dyDescent="0.25">
      <c r="A203" s="171"/>
      <c r="B203" s="171"/>
      <c r="C203" s="167"/>
      <c r="D203" s="190"/>
      <c r="E203" s="184"/>
      <c r="F203" s="177"/>
    </row>
    <row r="204" spans="1:6" x14ac:dyDescent="0.25">
      <c r="A204" s="171"/>
      <c r="B204" s="171"/>
      <c r="C204" s="167"/>
      <c r="D204" s="190"/>
      <c r="E204" s="184"/>
      <c r="F204" s="177"/>
    </row>
    <row r="205" spans="1:6" x14ac:dyDescent="0.25">
      <c r="A205" s="171"/>
      <c r="B205" s="171"/>
      <c r="C205" s="167"/>
      <c r="D205" s="170">
        <v>2</v>
      </c>
      <c r="E205" s="275" t="s">
        <v>40</v>
      </c>
      <c r="F205" s="276"/>
    </row>
    <row r="206" spans="1:6" x14ac:dyDescent="0.25">
      <c r="A206" s="171">
        <v>2</v>
      </c>
      <c r="B206" s="171">
        <v>1</v>
      </c>
      <c r="C206" s="167"/>
      <c r="D206" s="172">
        <v>1</v>
      </c>
      <c r="E206" s="173">
        <v>421</v>
      </c>
      <c r="F206" s="175" t="s">
        <v>297</v>
      </c>
    </row>
    <row r="207" spans="1:6" x14ac:dyDescent="0.25">
      <c r="A207" s="171">
        <v>2</v>
      </c>
      <c r="B207" s="171">
        <v>1</v>
      </c>
      <c r="C207" s="167"/>
      <c r="D207" s="172">
        <v>2</v>
      </c>
      <c r="E207" s="173">
        <v>624</v>
      </c>
      <c r="F207" s="175" t="s">
        <v>298</v>
      </c>
    </row>
    <row r="208" spans="1:6" x14ac:dyDescent="0.25">
      <c r="C208" s="167"/>
      <c r="D208" s="176"/>
      <c r="E208" s="168"/>
      <c r="F208" s="177"/>
    </row>
    <row r="209" spans="1:6" x14ac:dyDescent="0.25">
      <c r="A209" s="171"/>
      <c r="B209" s="171"/>
      <c r="C209" s="167"/>
      <c r="D209" s="170">
        <v>1</v>
      </c>
      <c r="E209" s="275" t="s">
        <v>46</v>
      </c>
      <c r="F209" s="276"/>
    </row>
    <row r="210" spans="1:6" x14ac:dyDescent="0.25">
      <c r="A210" s="171"/>
      <c r="B210" s="171"/>
      <c r="C210" s="167"/>
      <c r="D210" s="172"/>
      <c r="E210" s="173"/>
      <c r="F210" s="175"/>
    </row>
    <row r="211" spans="1:6" x14ac:dyDescent="0.25">
      <c r="A211" s="171"/>
      <c r="B211" s="171"/>
      <c r="C211" s="167"/>
      <c r="D211" s="176"/>
      <c r="E211" s="168"/>
      <c r="F211" s="177"/>
    </row>
    <row r="212" spans="1:6" x14ac:dyDescent="0.25">
      <c r="A212" s="171"/>
      <c r="B212" s="171"/>
      <c r="C212" s="167"/>
      <c r="D212" s="170">
        <v>1</v>
      </c>
      <c r="E212" s="275" t="s">
        <v>299</v>
      </c>
      <c r="F212" s="276"/>
    </row>
    <row r="213" spans="1:6" x14ac:dyDescent="0.25">
      <c r="A213" s="171"/>
      <c r="B213" s="171"/>
      <c r="C213" s="167"/>
      <c r="D213" s="172"/>
      <c r="E213" s="173"/>
      <c r="F213" s="175"/>
    </row>
    <row r="214" spans="1:6" x14ac:dyDescent="0.25">
      <c r="A214" s="171"/>
      <c r="B214" s="171"/>
      <c r="C214" s="167"/>
      <c r="D214" s="176"/>
      <c r="E214" s="168"/>
      <c r="F214" s="177"/>
    </row>
    <row r="215" spans="1:6" x14ac:dyDescent="0.25">
      <c r="A215" s="171"/>
      <c r="B215" s="171"/>
      <c r="C215" s="167"/>
      <c r="D215" s="170">
        <v>1</v>
      </c>
      <c r="E215" s="275" t="s">
        <v>300</v>
      </c>
      <c r="F215" s="276"/>
    </row>
    <row r="216" spans="1:6" x14ac:dyDescent="0.25">
      <c r="A216" s="171"/>
      <c r="B216" s="171"/>
      <c r="C216" s="167"/>
      <c r="D216" s="172"/>
      <c r="E216" s="173"/>
      <c r="F216" s="194"/>
    </row>
    <row r="217" spans="1:6" x14ac:dyDescent="0.25">
      <c r="A217" s="171"/>
      <c r="B217" s="171"/>
      <c r="C217" s="167"/>
      <c r="D217" s="176"/>
      <c r="E217" s="168"/>
      <c r="F217" s="177"/>
    </row>
    <row r="218" spans="1:6" x14ac:dyDescent="0.25">
      <c r="A218" s="171"/>
      <c r="B218" s="171"/>
      <c r="C218" s="167"/>
      <c r="D218" s="170">
        <v>2</v>
      </c>
      <c r="E218" s="275" t="s">
        <v>50</v>
      </c>
      <c r="F218" s="276"/>
    </row>
    <row r="219" spans="1:6" x14ac:dyDescent="0.25">
      <c r="C219" s="167"/>
      <c r="D219" s="176"/>
      <c r="E219" s="168"/>
      <c r="F219" s="177"/>
    </row>
    <row r="220" spans="1:6" x14ac:dyDescent="0.25">
      <c r="C220" s="167"/>
      <c r="D220" s="176"/>
      <c r="E220" s="168"/>
      <c r="F220" s="177"/>
    </row>
    <row r="221" spans="1:6" x14ac:dyDescent="0.25">
      <c r="B221" s="171"/>
      <c r="C221" s="167"/>
      <c r="D221" s="170">
        <v>1</v>
      </c>
      <c r="E221" s="275" t="s">
        <v>51</v>
      </c>
      <c r="F221" s="276"/>
    </row>
    <row r="222" spans="1:6" x14ac:dyDescent="0.25">
      <c r="A222" s="171"/>
      <c r="B222" s="171"/>
      <c r="C222" s="167"/>
      <c r="D222" s="172"/>
      <c r="E222" s="173"/>
      <c r="F222" s="194"/>
    </row>
    <row r="223" spans="1:6" x14ac:dyDescent="0.25">
      <c r="C223" s="167"/>
      <c r="D223" s="166"/>
      <c r="E223" s="166"/>
      <c r="F223" s="167"/>
    </row>
    <row r="224" spans="1:6" x14ac:dyDescent="0.25">
      <c r="A224" s="171"/>
      <c r="B224" s="171"/>
      <c r="D224" s="176"/>
    </row>
    <row r="225" spans="1:6" x14ac:dyDescent="0.25">
      <c r="A225" s="171"/>
      <c r="B225" s="171"/>
      <c r="D225" s="176"/>
    </row>
    <row r="226" spans="1:6" x14ac:dyDescent="0.25">
      <c r="A226" s="171"/>
      <c r="B226" s="171">
        <f>COUNTIF(B3:B223,1)</f>
        <v>64</v>
      </c>
      <c r="D226" s="176">
        <f>+B226</f>
        <v>64</v>
      </c>
      <c r="E226" s="168"/>
      <c r="F226" s="195" t="s">
        <v>301</v>
      </c>
    </row>
    <row r="227" spans="1:6" x14ac:dyDescent="0.25">
      <c r="A227" s="171"/>
      <c r="B227" s="171">
        <f>COUNTIF(B3:B223,2)</f>
        <v>73</v>
      </c>
      <c r="D227" s="176">
        <f>B227</f>
        <v>73</v>
      </c>
      <c r="E227" s="168"/>
      <c r="F227" s="195" t="s">
        <v>302</v>
      </c>
    </row>
    <row r="228" spans="1:6" x14ac:dyDescent="0.25">
      <c r="A228" s="171"/>
      <c r="B228" s="171"/>
      <c r="F228" s="176"/>
    </row>
    <row r="229" spans="1:6" x14ac:dyDescent="0.25">
      <c r="A229" s="171"/>
      <c r="B229" s="171">
        <f>SUM(B226:B228)</f>
        <v>137</v>
      </c>
      <c r="D229" s="176"/>
      <c r="E229" s="168"/>
      <c r="F229" s="176"/>
    </row>
    <row r="230" spans="1:6" x14ac:dyDescent="0.25">
      <c r="A230" s="171"/>
      <c r="B230" s="171"/>
      <c r="D230" s="176"/>
      <c r="E230" s="168"/>
      <c r="F230" s="176"/>
    </row>
    <row r="231" spans="1:6" x14ac:dyDescent="0.25">
      <c r="A231" s="171"/>
      <c r="D231" s="176"/>
      <c r="E231" s="168"/>
      <c r="F231" s="176"/>
    </row>
    <row r="232" spans="1:6" x14ac:dyDescent="0.25">
      <c r="A232" s="171">
        <v>1</v>
      </c>
      <c r="B232" s="171">
        <v>1</v>
      </c>
      <c r="C232" s="167"/>
      <c r="D232" s="172">
        <v>1</v>
      </c>
      <c r="E232" s="173">
        <v>765</v>
      </c>
      <c r="F232" s="174" t="s">
        <v>303</v>
      </c>
    </row>
    <row r="233" spans="1:6" x14ac:dyDescent="0.25">
      <c r="A233" s="171">
        <v>1</v>
      </c>
      <c r="B233" s="171">
        <v>2</v>
      </c>
      <c r="C233" s="167"/>
      <c r="D233" s="172">
        <v>1</v>
      </c>
      <c r="E233" s="173">
        <v>767</v>
      </c>
      <c r="F233" s="174" t="s">
        <v>304</v>
      </c>
    </row>
    <row r="234" spans="1:6" x14ac:dyDescent="0.25">
      <c r="A234" s="171">
        <v>2</v>
      </c>
      <c r="B234" s="171">
        <v>1</v>
      </c>
      <c r="C234" s="167"/>
      <c r="D234" s="172">
        <f>D98+1</f>
        <v>41</v>
      </c>
      <c r="E234" s="173">
        <v>746</v>
      </c>
      <c r="F234" s="175" t="s">
        <v>305</v>
      </c>
    </row>
    <row r="235" spans="1:6" x14ac:dyDescent="0.25">
      <c r="A235" s="171">
        <v>2</v>
      </c>
      <c r="B235" s="171">
        <v>1</v>
      </c>
      <c r="C235" s="167"/>
      <c r="D235" s="172">
        <f>D99+1</f>
        <v>42</v>
      </c>
      <c r="E235" s="173">
        <v>701</v>
      </c>
      <c r="F235" s="175" t="s">
        <v>306</v>
      </c>
    </row>
    <row r="236" spans="1:6" x14ac:dyDescent="0.25">
      <c r="A236" s="171">
        <v>2</v>
      </c>
      <c r="B236" s="171">
        <v>1</v>
      </c>
      <c r="C236" s="167"/>
      <c r="D236" s="172">
        <f>D112+1</f>
        <v>55</v>
      </c>
      <c r="E236" s="173">
        <v>789</v>
      </c>
      <c r="F236" s="175" t="s">
        <v>307</v>
      </c>
    </row>
    <row r="237" spans="1:6" x14ac:dyDescent="0.25">
      <c r="C237" s="167"/>
      <c r="D237" s="172">
        <v>1</v>
      </c>
      <c r="E237" s="173">
        <v>790</v>
      </c>
      <c r="F237" s="174" t="s">
        <v>308</v>
      </c>
    </row>
    <row r="238" spans="1:6" x14ac:dyDescent="0.25">
      <c r="A238" s="171">
        <v>1</v>
      </c>
      <c r="B238" s="171">
        <v>1</v>
      </c>
      <c r="C238" s="167"/>
      <c r="D238" s="172">
        <v>1</v>
      </c>
      <c r="E238" s="173">
        <v>776</v>
      </c>
      <c r="F238" s="174" t="s">
        <v>309</v>
      </c>
    </row>
    <row r="239" spans="1:6" x14ac:dyDescent="0.25">
      <c r="A239" s="171">
        <v>2</v>
      </c>
      <c r="B239" s="171">
        <v>1</v>
      </c>
      <c r="C239" s="167"/>
      <c r="D239" s="172">
        <f>D102+1</f>
        <v>45</v>
      </c>
      <c r="E239" s="173">
        <v>510</v>
      </c>
      <c r="F239" s="175" t="s">
        <v>310</v>
      </c>
    </row>
    <row r="240" spans="1:6" x14ac:dyDescent="0.25">
      <c r="A240" s="171">
        <v>2</v>
      </c>
      <c r="B240" s="171">
        <v>2</v>
      </c>
      <c r="C240" s="167"/>
      <c r="D240" s="172">
        <f>D116+1</f>
        <v>59</v>
      </c>
      <c r="E240" s="173">
        <v>215</v>
      </c>
      <c r="F240" s="175" t="s">
        <v>311</v>
      </c>
    </row>
    <row r="241" spans="1:6" x14ac:dyDescent="0.25">
      <c r="A241" s="171">
        <v>1</v>
      </c>
      <c r="B241" s="171">
        <v>2</v>
      </c>
      <c r="C241" s="167"/>
      <c r="D241" s="172">
        <f>D51+1</f>
        <v>10</v>
      </c>
      <c r="E241" s="173">
        <v>781</v>
      </c>
      <c r="F241" s="174" t="s">
        <v>312</v>
      </c>
    </row>
  </sheetData>
  <mergeCells count="30">
    <mergeCell ref="E19:F19"/>
    <mergeCell ref="D3:F3"/>
    <mergeCell ref="E5:F5"/>
    <mergeCell ref="E9:F9"/>
    <mergeCell ref="E13:F13"/>
    <mergeCell ref="E16:F16"/>
    <mergeCell ref="E171:F171"/>
    <mergeCell ref="E22:F22"/>
    <mergeCell ref="E28:F28"/>
    <mergeCell ref="E34:F34"/>
    <mergeCell ref="E42:F42"/>
    <mergeCell ref="E58:F58"/>
    <mergeCell ref="E124:F124"/>
    <mergeCell ref="E131:F131"/>
    <mergeCell ref="E136:F136"/>
    <mergeCell ref="E161:F161"/>
    <mergeCell ref="E164:F164"/>
    <mergeCell ref="E168:F168"/>
    <mergeCell ref="E221:F221"/>
    <mergeCell ref="E181:F181"/>
    <mergeCell ref="E183:F183"/>
    <mergeCell ref="E187:F187"/>
    <mergeCell ref="E191:F191"/>
    <mergeCell ref="E196:F196"/>
    <mergeCell ref="E199:F199"/>
    <mergeCell ref="E205:F205"/>
    <mergeCell ref="E209:F209"/>
    <mergeCell ref="E212:F212"/>
    <mergeCell ref="E215:F215"/>
    <mergeCell ref="E218:F2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Adame Miranda</dc:creator>
  <cp:lastModifiedBy>Ariel Elizabeth Pasillas Duron</cp:lastModifiedBy>
  <cp:lastPrinted>2022-07-25T18:32:24Z</cp:lastPrinted>
  <dcterms:created xsi:type="dcterms:W3CDTF">2022-06-28T19:07:40Z</dcterms:created>
  <dcterms:modified xsi:type="dcterms:W3CDTF">2022-07-25T21:55:52Z</dcterms:modified>
</cp:coreProperties>
</file>